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https://vanoers.sharepoint.com/sites/TeamOnderwijs/PSA/Afdeling PSA/Eline/Formulieren/"/>
    </mc:Choice>
  </mc:AlternateContent>
  <xr:revisionPtr revIDLastSave="18" documentId="8_{0280B563-65C7-41D9-AA07-17AD01EEC5FC}" xr6:coauthVersionLast="47" xr6:coauthVersionMax="47" xr10:uidLastSave="{E9BA2E33-CCBB-45A8-865A-DBD6522A5B40}"/>
  <workbookProtection workbookAlgorithmName="SHA-512" workbookHashValue="lrSbhFSZk7m/mzbyfI89e94OAudO5bpjXY7pFigOuSqj582vMDA0CXHkvvefi6kVGl0Vjj20wiF7TAdmVJy2cA==" workbookSaltValue="lk0M5Y/82WZOSjtTVfF9ew==" workbookSpinCount="100000" lockStructure="1"/>
  <bookViews>
    <workbookView xWindow="28680" yWindow="-120" windowWidth="29040" windowHeight="15840" activeTab="1" xr2:uid="{00000000-000D-0000-FFFF-FFFF00000000}"/>
  </bookViews>
  <sheets>
    <sheet name="Toelichting" sheetId="2" r:id="rId1"/>
    <sheet name="Aanvraagformulier" sheetId="3" r:id="rId2"/>
    <sheet name="Schoolvakanties" sheetId="7" state="hidden" r:id="rId3"/>
    <sheet name="Vakantie-Feestdagen" sheetId="5" r:id="rId4"/>
    <sheet name="Kalender" sheetId="4" r:id="rId5"/>
    <sheet name="Versies" sheetId="6" state="hidden" r:id="rId6"/>
  </sheets>
  <definedNames>
    <definedName name="_xlnm.Print_Area" localSheetId="1">Aanvraagformulier!$A$1:$Y$117</definedName>
    <definedName name="_xlnm.Print_Area" localSheetId="4">Kalender!$B:$N</definedName>
    <definedName name="_xlnm.Print_Area" localSheetId="0">Toelichting!$A$1:$A$52</definedName>
  </definedNames>
  <calcPr calcId="191029"/>
  <extLst>
    <ext xmlns:x14="http://schemas.microsoft.com/office/spreadsheetml/2009/9/main" uri="{79F54976-1DA5-4618-B147-4CDE4B953A38}">
      <x14:workbookPr defaultImageDpi="330"/>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G4" i="5" l="1"/>
  <c r="AD23" i="5" l="1"/>
  <c r="AD5" i="5"/>
  <c r="O20" i="5" l="1"/>
  <c r="N20" i="5"/>
  <c r="O19" i="5"/>
  <c r="N19" i="5"/>
  <c r="O18" i="5"/>
  <c r="N18" i="5"/>
  <c r="O17" i="5"/>
  <c r="N17" i="5"/>
  <c r="O16" i="5"/>
  <c r="N16" i="5"/>
  <c r="O15" i="5"/>
  <c r="N15" i="5"/>
  <c r="O14" i="5"/>
  <c r="N14" i="5"/>
  <c r="O13" i="5"/>
  <c r="N13" i="5"/>
  <c r="O12" i="5"/>
  <c r="N12" i="5"/>
  <c r="O11" i="5"/>
  <c r="N11" i="5"/>
  <c r="O10" i="5"/>
  <c r="N10" i="5"/>
  <c r="O9" i="5"/>
  <c r="N9" i="5"/>
  <c r="O8" i="5"/>
  <c r="N8" i="5"/>
  <c r="O7" i="5"/>
  <c r="N7" i="5"/>
  <c r="O6" i="5"/>
  <c r="N6" i="5"/>
  <c r="O5" i="5"/>
  <c r="N5" i="5"/>
  <c r="O4" i="5"/>
  <c r="N4" i="5"/>
  <c r="O3" i="5"/>
  <c r="N3" i="5"/>
  <c r="P1" i="5"/>
  <c r="B52" i="3" l="1"/>
  <c r="P49" i="3"/>
  <c r="S48" i="3"/>
  <c r="S49" i="3"/>
  <c r="J43" i="3"/>
  <c r="J47" i="3" l="1"/>
  <c r="B47" i="3"/>
  <c r="AP8" i="4"/>
  <c r="K17" i="3"/>
  <c r="B17" i="3"/>
  <c r="K16" i="3"/>
  <c r="B16" i="3"/>
  <c r="J40" i="3"/>
  <c r="B27" i="3" l="1"/>
  <c r="AI8" i="4"/>
  <c r="AJ8" i="4"/>
  <c r="AK8" i="4"/>
  <c r="AL8" i="4"/>
  <c r="AH8" i="4"/>
  <c r="S21" i="3"/>
  <c r="V40" i="3"/>
  <c r="B49" i="3" l="1"/>
  <c r="Q19" i="5"/>
  <c r="P19" i="5"/>
  <c r="Q18" i="5"/>
  <c r="P18" i="5"/>
  <c r="Q17" i="5"/>
  <c r="P17" i="5"/>
  <c r="Q16" i="5"/>
  <c r="P16" i="5"/>
  <c r="Q15" i="5"/>
  <c r="P15" i="5"/>
  <c r="Q14" i="5"/>
  <c r="P14" i="5"/>
  <c r="Q13" i="5"/>
  <c r="P13" i="5"/>
  <c r="Q12" i="5"/>
  <c r="P12" i="5"/>
  <c r="Q11" i="5"/>
  <c r="P11" i="5"/>
  <c r="Q10" i="5"/>
  <c r="P10" i="5"/>
  <c r="Q9" i="5"/>
  <c r="P9" i="5"/>
  <c r="Q8" i="5"/>
  <c r="P8" i="5"/>
  <c r="Q7" i="5"/>
  <c r="P7" i="5"/>
  <c r="Q6" i="5"/>
  <c r="P6" i="5"/>
  <c r="Q5" i="5"/>
  <c r="P5" i="5"/>
  <c r="Q4" i="5"/>
  <c r="P4" i="5"/>
  <c r="Q3" i="5"/>
  <c r="P3" i="5"/>
  <c r="S4" i="5" l="1"/>
  <c r="S3" i="5"/>
  <c r="S5" i="5"/>
  <c r="S6" i="5"/>
  <c r="S7" i="5"/>
  <c r="S8" i="5"/>
  <c r="S9" i="5"/>
  <c r="S10" i="5"/>
  <c r="S11" i="5"/>
  <c r="S12" i="5"/>
  <c r="S13" i="5"/>
  <c r="S14" i="5"/>
  <c r="S15" i="5"/>
  <c r="S16" i="5"/>
  <c r="S17" i="5"/>
  <c r="S18" i="5"/>
  <c r="AH4" i="5" l="1"/>
  <c r="AH5" i="5" s="1"/>
  <c r="AH6" i="5" s="1"/>
  <c r="AH7" i="5" s="1"/>
  <c r="AH8" i="5" s="1"/>
  <c r="AH9" i="5" s="1"/>
  <c r="AH10" i="5" s="1"/>
  <c r="AH11" i="5" s="1"/>
  <c r="AH12" i="5" s="1"/>
  <c r="AH13" i="5" s="1"/>
  <c r="AH14" i="5" s="1"/>
  <c r="X4" i="5"/>
  <c r="X5" i="5" s="1"/>
  <c r="X6" i="5" s="1"/>
  <c r="X7" i="5" s="1"/>
  <c r="X8" i="5" s="1"/>
  <c r="X9" i="5" s="1"/>
  <c r="X10" i="5" s="1"/>
  <c r="X11" i="5" s="1"/>
  <c r="X12" i="5" s="1"/>
  <c r="X13" i="5" s="1"/>
  <c r="AG4" i="5"/>
  <c r="AG5" i="5"/>
  <c r="AG6" i="5"/>
  <c r="AG7" i="5"/>
  <c r="AG8" i="5"/>
  <c r="AG9" i="5"/>
  <c r="AG10" i="5"/>
  <c r="AG11" i="5"/>
  <c r="AG12" i="5"/>
  <c r="AG13" i="5"/>
  <c r="AG14" i="5"/>
  <c r="AG3" i="5"/>
  <c r="Y13" i="5" l="1"/>
  <c r="V13" i="5" s="1"/>
  <c r="Y4" i="5"/>
  <c r="V4" i="5" s="1"/>
  <c r="X14" i="5"/>
  <c r="Y14" i="5" s="1"/>
  <c r="V14" i="5" s="1"/>
  <c r="Y6" i="5"/>
  <c r="V6" i="5" s="1"/>
  <c r="Y3" i="5"/>
  <c r="V3" i="5" s="1"/>
  <c r="Y12" i="5"/>
  <c r="V12" i="5" s="1"/>
  <c r="Y7" i="5"/>
  <c r="V7" i="5" s="1"/>
  <c r="Y11" i="5"/>
  <c r="V11" i="5" s="1"/>
  <c r="Y10" i="5"/>
  <c r="V10" i="5" s="1"/>
  <c r="Y9" i="5"/>
  <c r="V9" i="5" s="1"/>
  <c r="Y8" i="5"/>
  <c r="V8" i="5" s="1"/>
  <c r="Y5" i="5"/>
  <c r="V5" i="5" s="1"/>
  <c r="Q20" i="5" l="1"/>
  <c r="AG34" i="4" s="1"/>
  <c r="P20" i="5"/>
  <c r="R75" i="3"/>
  <c r="R76" i="3"/>
  <c r="R77" i="3"/>
  <c r="R78" i="3"/>
  <c r="R79" i="3"/>
  <c r="R80" i="3"/>
  <c r="R81" i="3"/>
  <c r="R72" i="3"/>
  <c r="AD2" i="5"/>
  <c r="R73" i="3"/>
  <c r="R74" i="3"/>
  <c r="AD41" i="5"/>
  <c r="AO8" i="4"/>
  <c r="AG15" i="4"/>
  <c r="AG29" i="4"/>
  <c r="AG31" i="4"/>
  <c r="AB3" i="5" s="1"/>
  <c r="AG33" i="4" l="1"/>
  <c r="I4" i="5"/>
  <c r="D5" i="5" s="1"/>
  <c r="AG32" i="4"/>
  <c r="S19" i="5"/>
  <c r="S20" i="5"/>
  <c r="AG30" i="4"/>
  <c r="AG14" i="4"/>
  <c r="C7" i="4"/>
  <c r="L7" i="4" s="1"/>
  <c r="AG35" i="4" l="1"/>
  <c r="AG36" i="4" s="1"/>
  <c r="K35" i="3" s="1"/>
  <c r="C5" i="5"/>
  <c r="H72" i="3" s="1"/>
  <c r="C13" i="5"/>
  <c r="B72" i="3"/>
  <c r="D9" i="5"/>
  <c r="B76" i="3" s="1"/>
  <c r="B5" i="5"/>
  <c r="E72" i="3" s="1"/>
  <c r="C8" i="5"/>
  <c r="H75" i="3" s="1"/>
  <c r="B15" i="5"/>
  <c r="D8" i="5"/>
  <c r="B75" i="3" s="1"/>
  <c r="C14" i="5"/>
  <c r="B7" i="5"/>
  <c r="E74" i="3" s="1"/>
  <c r="B10" i="5"/>
  <c r="E77" i="3" s="1"/>
  <c r="B13" i="5"/>
  <c r="C6" i="5"/>
  <c r="H73" i="3" s="1"/>
  <c r="B6" i="5"/>
  <c r="E73" i="3" s="1"/>
  <c r="B11" i="5"/>
  <c r="D6" i="5"/>
  <c r="B73" i="3" s="1"/>
  <c r="C12" i="5"/>
  <c r="D11" i="5"/>
  <c r="B9" i="5"/>
  <c r="E76" i="3" s="1"/>
  <c r="D10" i="5"/>
  <c r="B77" i="3" s="1"/>
  <c r="B14" i="5"/>
  <c r="C11" i="5"/>
  <c r="D7" i="5"/>
  <c r="B74" i="3" s="1"/>
  <c r="B8" i="5"/>
  <c r="E75" i="3" s="1"/>
  <c r="D14" i="5"/>
  <c r="C15" i="5"/>
  <c r="C10" i="5"/>
  <c r="H77" i="3" s="1"/>
  <c r="D12" i="5"/>
  <c r="B12" i="5"/>
  <c r="C7" i="5"/>
  <c r="H74" i="3" s="1"/>
  <c r="C9" i="5"/>
  <c r="H76" i="3" s="1"/>
  <c r="D13" i="5"/>
  <c r="D15" i="5"/>
  <c r="T8" i="3"/>
  <c r="AG16" i="4"/>
  <c r="AG17" i="4"/>
  <c r="AG18" i="4"/>
  <c r="K7" i="4"/>
  <c r="C8" i="4"/>
  <c r="M7" i="4"/>
  <c r="D7" i="4"/>
  <c r="B7" i="4"/>
  <c r="J7" i="4"/>
  <c r="AB4" i="5" l="1"/>
  <c r="AD4" i="5" s="1"/>
  <c r="AD3" i="5"/>
  <c r="U4" i="5"/>
  <c r="AG19" i="4"/>
  <c r="AG22" i="4" s="1"/>
  <c r="AA20" i="5"/>
  <c r="B8" i="4"/>
  <c r="J8" i="4"/>
  <c r="K8" i="4"/>
  <c r="C9" i="4"/>
  <c r="M8" i="4"/>
  <c r="D8" i="4"/>
  <c r="L8" i="4"/>
  <c r="AB15" i="5" l="1"/>
  <c r="AD15" i="5" s="1"/>
  <c r="AB13" i="5"/>
  <c r="AB22" i="5"/>
  <c r="AD22" i="5" s="1"/>
  <c r="AB6" i="5"/>
  <c r="AD6" i="5" s="1"/>
  <c r="AB21" i="5"/>
  <c r="AD21" i="5" s="1"/>
  <c r="AB16" i="5"/>
  <c r="AD16" i="5" s="1"/>
  <c r="E8" i="4"/>
  <c r="G8" i="4" s="1"/>
  <c r="E7" i="4"/>
  <c r="F7" i="4" s="1"/>
  <c r="H7" i="4" s="1"/>
  <c r="N73" i="3"/>
  <c r="U3" i="5"/>
  <c r="W4" i="5"/>
  <c r="AA38" i="5"/>
  <c r="B9" i="4"/>
  <c r="J9" i="4"/>
  <c r="K9" i="4"/>
  <c r="C10" i="4"/>
  <c r="E9" i="4"/>
  <c r="D9" i="4"/>
  <c r="L9" i="4"/>
  <c r="M9" i="4"/>
  <c r="AB19" i="5" l="1"/>
  <c r="AB11" i="5"/>
  <c r="AB14" i="5"/>
  <c r="AD14" i="5" s="1"/>
  <c r="AD13" i="5"/>
  <c r="AB12" i="5"/>
  <c r="AD12" i="5" s="1"/>
  <c r="F8" i="4"/>
  <c r="H8" i="4" s="1"/>
  <c r="G7" i="4"/>
  <c r="W3" i="5"/>
  <c r="U5" i="5"/>
  <c r="AB34" i="5"/>
  <c r="AB39" i="5"/>
  <c r="AD39" i="5" s="1"/>
  <c r="AB31" i="5"/>
  <c r="AB40" i="5"/>
  <c r="AD40" i="5" s="1"/>
  <c r="AB33" i="5"/>
  <c r="AB24" i="5"/>
  <c r="M10" i="4"/>
  <c r="L10" i="4"/>
  <c r="D10" i="4"/>
  <c r="B10" i="4"/>
  <c r="J10" i="4"/>
  <c r="E10" i="4"/>
  <c r="K10" i="4"/>
  <c r="C11" i="4"/>
  <c r="F9" i="4"/>
  <c r="H9" i="4" s="1"/>
  <c r="G9" i="4"/>
  <c r="AD11" i="5" l="1"/>
  <c r="AB10" i="5"/>
  <c r="AB20" i="5"/>
  <c r="AD20" i="5" s="1"/>
  <c r="AB17" i="5"/>
  <c r="AD19" i="5"/>
  <c r="N72" i="3"/>
  <c r="AD24" i="5"/>
  <c r="AD33" i="5"/>
  <c r="AB30" i="5"/>
  <c r="AB29" i="5"/>
  <c r="AB37" i="5"/>
  <c r="AD31" i="5"/>
  <c r="AB32" i="5"/>
  <c r="N74" i="3"/>
  <c r="W5" i="5"/>
  <c r="AD34" i="5"/>
  <c r="J11" i="4"/>
  <c r="K11" i="4"/>
  <c r="C12" i="4"/>
  <c r="E11" i="4"/>
  <c r="M11" i="4"/>
  <c r="D11" i="4"/>
  <c r="L11" i="4"/>
  <c r="B11" i="4"/>
  <c r="F10" i="4"/>
  <c r="H10" i="4" s="1"/>
  <c r="G10" i="4"/>
  <c r="AB18" i="5" l="1"/>
  <c r="AD18" i="5" s="1"/>
  <c r="AD17" i="5"/>
  <c r="AD10" i="5"/>
  <c r="AB9" i="5"/>
  <c r="U8" i="5"/>
  <c r="U14" i="5"/>
  <c r="U7" i="5"/>
  <c r="AD29" i="5"/>
  <c r="AB28" i="5"/>
  <c r="AB38" i="5"/>
  <c r="AD37" i="5"/>
  <c r="AB35" i="5"/>
  <c r="AD32" i="5"/>
  <c r="AD30" i="5"/>
  <c r="F11" i="4"/>
  <c r="H11" i="4" s="1"/>
  <c r="G11" i="4"/>
  <c r="L12" i="4"/>
  <c r="B12" i="4"/>
  <c r="J12" i="4"/>
  <c r="K12" i="4"/>
  <c r="C13" i="4"/>
  <c r="C14" i="4" s="1"/>
  <c r="L14" i="4" s="1"/>
  <c r="D12" i="4"/>
  <c r="M12" i="4"/>
  <c r="E12" i="4"/>
  <c r="AB8" i="5" l="1"/>
  <c r="AD9" i="5"/>
  <c r="U9" i="5"/>
  <c r="N76" i="3"/>
  <c r="W7" i="5"/>
  <c r="N77" i="3"/>
  <c r="W8" i="5"/>
  <c r="AD38" i="5"/>
  <c r="U11" i="5"/>
  <c r="AD28" i="5"/>
  <c r="AB27" i="5"/>
  <c r="U6" i="5"/>
  <c r="AD35" i="5"/>
  <c r="AB36" i="5"/>
  <c r="G12" i="4"/>
  <c r="F12" i="4"/>
  <c r="H12" i="4" s="1"/>
  <c r="M13" i="4"/>
  <c r="L13" i="4"/>
  <c r="D13" i="4"/>
  <c r="B13" i="4"/>
  <c r="J13" i="4"/>
  <c r="K13" i="4"/>
  <c r="E13" i="4"/>
  <c r="AB7" i="5" l="1"/>
  <c r="AD7" i="5" s="1"/>
  <c r="AD8" i="5"/>
  <c r="U10" i="5"/>
  <c r="N78" i="3"/>
  <c r="W9" i="5"/>
  <c r="U13" i="5"/>
  <c r="N75" i="3"/>
  <c r="W6" i="5"/>
  <c r="U12" i="5"/>
  <c r="AD27" i="5"/>
  <c r="AB26" i="5"/>
  <c r="N80" i="3"/>
  <c r="W11" i="5"/>
  <c r="AD36" i="5"/>
  <c r="F13" i="4"/>
  <c r="H13" i="4" s="1"/>
  <c r="G13" i="4"/>
  <c r="J14" i="4"/>
  <c r="D14" i="4"/>
  <c r="E14" i="4"/>
  <c r="M14" i="4"/>
  <c r="C15" i="4"/>
  <c r="B14" i="4"/>
  <c r="K14" i="4"/>
  <c r="W10" i="5" l="1"/>
  <c r="N79" i="3"/>
  <c r="W12" i="5"/>
  <c r="N81" i="3"/>
  <c r="I14" i="4"/>
  <c r="I11" i="4"/>
  <c r="I10" i="4"/>
  <c r="I9" i="4"/>
  <c r="I12" i="4"/>
  <c r="I13" i="4"/>
  <c r="N13" i="4" s="1"/>
  <c r="I7" i="4"/>
  <c r="N7" i="4" s="1"/>
  <c r="I8" i="4"/>
  <c r="AB25" i="5"/>
  <c r="AD25" i="5" s="1"/>
  <c r="AD26" i="5"/>
  <c r="E15" i="4"/>
  <c r="M15" i="4"/>
  <c r="I15" i="4"/>
  <c r="B15" i="4"/>
  <c r="J15" i="4"/>
  <c r="C16" i="4"/>
  <c r="D15" i="4"/>
  <c r="L15" i="4"/>
  <c r="K15" i="4"/>
  <c r="G14" i="4"/>
  <c r="F14" i="4"/>
  <c r="H14" i="4" s="1"/>
  <c r="N8" i="4" l="1"/>
  <c r="N14" i="4"/>
  <c r="N10" i="4"/>
  <c r="N11" i="4"/>
  <c r="N12" i="4"/>
  <c r="N9" i="4"/>
  <c r="M16" i="4"/>
  <c r="D16" i="4"/>
  <c r="I16" i="4"/>
  <c r="C17" i="4"/>
  <c r="B16" i="4"/>
  <c r="J16" i="4"/>
  <c r="K16" i="4"/>
  <c r="E16" i="4"/>
  <c r="L16" i="4"/>
  <c r="G15" i="4"/>
  <c r="F15" i="4"/>
  <c r="H15" i="4" s="1"/>
  <c r="N15" i="4" l="1"/>
  <c r="D17" i="4"/>
  <c r="L17" i="4"/>
  <c r="E17" i="4"/>
  <c r="M17" i="4"/>
  <c r="B17" i="4"/>
  <c r="J17" i="4"/>
  <c r="I17" i="4"/>
  <c r="C18" i="4"/>
  <c r="K17" i="4"/>
  <c r="F16" i="4"/>
  <c r="H16" i="4" s="1"/>
  <c r="N16" i="4" s="1"/>
  <c r="G16" i="4"/>
  <c r="G17" i="4" l="1"/>
  <c r="F17" i="4"/>
  <c r="H17" i="4" s="1"/>
  <c r="C19" i="4"/>
  <c r="B18" i="4"/>
  <c r="J18" i="4"/>
  <c r="K18" i="4"/>
  <c r="E18" i="4"/>
  <c r="M18" i="4"/>
  <c r="I18" i="4"/>
  <c r="L18" i="4"/>
  <c r="D18" i="4"/>
  <c r="N17" i="4" l="1"/>
  <c r="D19" i="4"/>
  <c r="L19" i="4"/>
  <c r="E19" i="4"/>
  <c r="M19" i="4"/>
  <c r="I19" i="4"/>
  <c r="C20" i="4"/>
  <c r="J19" i="4"/>
  <c r="K19" i="4"/>
  <c r="B19" i="4"/>
  <c r="F18" i="4"/>
  <c r="H18" i="4" s="1"/>
  <c r="N18" i="4" s="1"/>
  <c r="G18" i="4"/>
  <c r="C21" i="4" l="1"/>
  <c r="B20" i="4"/>
  <c r="J20" i="4"/>
  <c r="K20" i="4"/>
  <c r="M20" i="4"/>
  <c r="D20" i="4"/>
  <c r="E20" i="4"/>
  <c r="L20" i="4"/>
  <c r="I20" i="4"/>
  <c r="G19" i="4"/>
  <c r="F19" i="4"/>
  <c r="H19" i="4" s="1"/>
  <c r="N19" i="4" l="1"/>
  <c r="G20" i="4"/>
  <c r="F20" i="4"/>
  <c r="H20" i="4" s="1"/>
  <c r="I21" i="4"/>
  <c r="C22" i="4"/>
  <c r="K21" i="4"/>
  <c r="D21" i="4"/>
  <c r="L21" i="4"/>
  <c r="E21" i="4"/>
  <c r="M21" i="4"/>
  <c r="B21" i="4"/>
  <c r="J21" i="4"/>
  <c r="I22" i="4" l="1"/>
  <c r="L22" i="4"/>
  <c r="D22" i="4"/>
  <c r="B22" i="4"/>
  <c r="J22" i="4"/>
  <c r="C23" i="4"/>
  <c r="K22" i="4"/>
  <c r="E22" i="4"/>
  <c r="M22" i="4"/>
  <c r="N20" i="4"/>
  <c r="F21" i="4"/>
  <c r="H21" i="4" s="1"/>
  <c r="G21" i="4"/>
  <c r="G22" i="4" l="1"/>
  <c r="F22" i="4"/>
  <c r="H22" i="4" s="1"/>
  <c r="N22" i="4" s="1"/>
  <c r="I23" i="4"/>
  <c r="K23" i="4"/>
  <c r="D23" i="4"/>
  <c r="L23" i="4"/>
  <c r="M23" i="4"/>
  <c r="C24" i="4"/>
  <c r="B23" i="4"/>
  <c r="E23" i="4"/>
  <c r="J23" i="4"/>
  <c r="N21" i="4"/>
  <c r="F23" i="4" l="1"/>
  <c r="H23" i="4" s="1"/>
  <c r="N23" i="4" s="1"/>
  <c r="G23" i="4"/>
  <c r="K24" i="4"/>
  <c r="D24" i="4"/>
  <c r="L24" i="4"/>
  <c r="E24" i="4"/>
  <c r="M24" i="4"/>
  <c r="I24" i="4"/>
  <c r="C25" i="4"/>
  <c r="B24" i="4"/>
  <c r="J24" i="4"/>
  <c r="G24" i="4" l="1"/>
  <c r="F24" i="4"/>
  <c r="H24" i="4" s="1"/>
  <c r="D25" i="4"/>
  <c r="I25" i="4"/>
  <c r="K25" i="4"/>
  <c r="L25" i="4"/>
  <c r="E25" i="4"/>
  <c r="M25" i="4"/>
  <c r="C26" i="4"/>
  <c r="J25" i="4"/>
  <c r="B25" i="4"/>
  <c r="G25" i="4" l="1"/>
  <c r="F25" i="4"/>
  <c r="H25" i="4" s="1"/>
  <c r="I26" i="4"/>
  <c r="K26" i="4"/>
  <c r="B26" i="4"/>
  <c r="C27" i="4"/>
  <c r="D26" i="4"/>
  <c r="E26" i="4"/>
  <c r="J26" i="4"/>
  <c r="M26" i="4"/>
  <c r="L26" i="4"/>
  <c r="N24" i="4"/>
  <c r="N25" i="4" l="1"/>
  <c r="I27" i="4"/>
  <c r="L27" i="4"/>
  <c r="K27" i="4"/>
  <c r="B27" i="4"/>
  <c r="J27" i="4"/>
  <c r="C28" i="4"/>
  <c r="M27" i="4"/>
  <c r="E27" i="4"/>
  <c r="D27" i="4"/>
  <c r="F26" i="4"/>
  <c r="H26" i="4" s="1"/>
  <c r="G26" i="4"/>
  <c r="G27" i="4" l="1"/>
  <c r="F27" i="4"/>
  <c r="H27" i="4" s="1"/>
  <c r="K28" i="4"/>
  <c r="L28" i="4"/>
  <c r="B28" i="4"/>
  <c r="M28" i="4"/>
  <c r="D28" i="4"/>
  <c r="E28" i="4"/>
  <c r="C29" i="4"/>
  <c r="J28" i="4"/>
  <c r="I28" i="4"/>
  <c r="N26" i="4"/>
  <c r="N27" i="4" l="1"/>
  <c r="G28" i="4"/>
  <c r="F28" i="4"/>
  <c r="H28" i="4" s="1"/>
  <c r="M29" i="4"/>
  <c r="I29" i="4"/>
  <c r="B29" i="4"/>
  <c r="J29" i="4"/>
  <c r="C30" i="4"/>
  <c r="E29" i="4"/>
  <c r="K29" i="4"/>
  <c r="L29" i="4"/>
  <c r="D29" i="4"/>
  <c r="N28" i="4" l="1"/>
  <c r="F29" i="4"/>
  <c r="H29" i="4" s="1"/>
  <c r="G29" i="4"/>
  <c r="M30" i="4"/>
  <c r="D30" i="4"/>
  <c r="E30" i="4"/>
  <c r="C31" i="4"/>
  <c r="I30" i="4"/>
  <c r="B30" i="4"/>
  <c r="K30" i="4"/>
  <c r="L30" i="4"/>
  <c r="J30" i="4"/>
  <c r="N29" i="4" l="1"/>
  <c r="K31" i="4"/>
  <c r="B31" i="4"/>
  <c r="C32" i="4"/>
  <c r="D31" i="4"/>
  <c r="L31" i="4"/>
  <c r="E31" i="4"/>
  <c r="M31" i="4"/>
  <c r="I31" i="4"/>
  <c r="J31" i="4"/>
  <c r="F30" i="4"/>
  <c r="H30" i="4" s="1"/>
  <c r="G30" i="4"/>
  <c r="N30" i="4" l="1"/>
  <c r="M32" i="4"/>
  <c r="L32" i="4"/>
  <c r="B32" i="4"/>
  <c r="D32" i="4"/>
  <c r="E32" i="4"/>
  <c r="C33" i="4"/>
  <c r="J32" i="4"/>
  <c r="I32" i="4"/>
  <c r="K32" i="4"/>
  <c r="G31" i="4"/>
  <c r="F31" i="4"/>
  <c r="H31" i="4" s="1"/>
  <c r="F32" i="4" l="1"/>
  <c r="H32" i="4" s="1"/>
  <c r="N32" i="4" s="1"/>
  <c r="G32" i="4"/>
  <c r="N31" i="4"/>
  <c r="B33" i="4"/>
  <c r="L33" i="4"/>
  <c r="M33" i="4"/>
  <c r="D33" i="4"/>
  <c r="E33" i="4"/>
  <c r="K33" i="4"/>
  <c r="J33" i="4"/>
  <c r="I33" i="4"/>
  <c r="C34" i="4"/>
  <c r="C35" i="4" l="1"/>
  <c r="B34" i="4"/>
  <c r="J34" i="4"/>
  <c r="K34" i="4"/>
  <c r="I34" i="4"/>
  <c r="L34" i="4"/>
  <c r="E34" i="4"/>
  <c r="D34" i="4"/>
  <c r="M34" i="4"/>
  <c r="F33" i="4"/>
  <c r="H33" i="4" s="1"/>
  <c r="N33" i="4" s="1"/>
  <c r="G33" i="4"/>
  <c r="G34" i="4" l="1"/>
  <c r="F34" i="4"/>
  <c r="H34" i="4" s="1"/>
  <c r="I35" i="4"/>
  <c r="J35" i="4"/>
  <c r="K35" i="4"/>
  <c r="B35" i="4"/>
  <c r="D35" i="4"/>
  <c r="L35" i="4"/>
  <c r="C36" i="4"/>
  <c r="E35" i="4"/>
  <c r="M35" i="4"/>
  <c r="N34" i="4" l="1"/>
  <c r="G35" i="4"/>
  <c r="F35" i="4"/>
  <c r="H35" i="4" s="1"/>
  <c r="K36" i="4"/>
  <c r="L36" i="4"/>
  <c r="D36" i="4"/>
  <c r="M36" i="4"/>
  <c r="E36" i="4"/>
  <c r="C37" i="4"/>
  <c r="J36" i="4"/>
  <c r="B36" i="4"/>
  <c r="I36" i="4"/>
  <c r="N35" i="4" l="1"/>
  <c r="G36" i="4"/>
  <c r="F36" i="4"/>
  <c r="H36" i="4" s="1"/>
  <c r="J37" i="4"/>
  <c r="B37" i="4"/>
  <c r="K37" i="4"/>
  <c r="L37" i="4"/>
  <c r="E37" i="4"/>
  <c r="M37" i="4"/>
  <c r="D37" i="4"/>
  <c r="C38" i="4"/>
  <c r="I37" i="4"/>
  <c r="N36" i="4" l="1"/>
  <c r="F37" i="4"/>
  <c r="H37" i="4" s="1"/>
  <c r="G37" i="4"/>
  <c r="B38" i="4"/>
  <c r="L38" i="4"/>
  <c r="D38" i="4"/>
  <c r="M38" i="4"/>
  <c r="E38" i="4"/>
  <c r="I38" i="4"/>
  <c r="C39" i="4"/>
  <c r="K38" i="4"/>
  <c r="J38" i="4"/>
  <c r="F38" i="4" l="1"/>
  <c r="H38" i="4" s="1"/>
  <c r="N38" i="4" s="1"/>
  <c r="G38" i="4"/>
  <c r="N37" i="4"/>
  <c r="L39" i="4"/>
  <c r="E39" i="4"/>
  <c r="M39" i="4"/>
  <c r="C40" i="4"/>
  <c r="I39" i="4"/>
  <c r="J39" i="4"/>
  <c r="D39" i="4"/>
  <c r="K39" i="4"/>
  <c r="B39" i="4"/>
  <c r="K40" i="4" l="1"/>
  <c r="D40" i="4"/>
  <c r="L40" i="4"/>
  <c r="E40" i="4"/>
  <c r="M40" i="4"/>
  <c r="I40" i="4"/>
  <c r="B40" i="4"/>
  <c r="J40" i="4"/>
  <c r="C41" i="4"/>
  <c r="F39" i="4"/>
  <c r="H39" i="4" s="1"/>
  <c r="G39" i="4"/>
  <c r="G40" i="4" l="1"/>
  <c r="F40" i="4"/>
  <c r="H40" i="4" s="1"/>
  <c r="K41" i="4"/>
  <c r="D41" i="4"/>
  <c r="L41" i="4"/>
  <c r="E41" i="4"/>
  <c r="M41" i="4"/>
  <c r="B41" i="4"/>
  <c r="J41" i="4"/>
  <c r="I41" i="4"/>
  <c r="C42" i="4"/>
  <c r="N39" i="4"/>
  <c r="N40" i="4" l="1"/>
  <c r="F41" i="4"/>
  <c r="H41" i="4" s="1"/>
  <c r="G41" i="4"/>
  <c r="I42" i="4"/>
  <c r="C43" i="4"/>
  <c r="B42" i="4"/>
  <c r="J42" i="4"/>
  <c r="D42" i="4"/>
  <c r="L42" i="4"/>
  <c r="K42" i="4"/>
  <c r="M42" i="4"/>
  <c r="E42" i="4"/>
  <c r="N41" i="4" l="1"/>
  <c r="I43" i="4"/>
  <c r="C44" i="4"/>
  <c r="B43" i="4"/>
  <c r="J43" i="4"/>
  <c r="K43" i="4"/>
  <c r="D43" i="4"/>
  <c r="L43" i="4"/>
  <c r="E43" i="4"/>
  <c r="M43" i="4"/>
  <c r="G42" i="4"/>
  <c r="F42" i="4"/>
  <c r="H42" i="4" s="1"/>
  <c r="N42" i="4" l="1"/>
  <c r="G43" i="4"/>
  <c r="F43" i="4"/>
  <c r="H43" i="4" s="1"/>
  <c r="N43" i="4" s="1"/>
  <c r="L44" i="4"/>
  <c r="E44" i="4"/>
  <c r="M44" i="4"/>
  <c r="I44" i="4"/>
  <c r="C45" i="4"/>
  <c r="B44" i="4"/>
  <c r="K44" i="4"/>
  <c r="D44" i="4"/>
  <c r="J44" i="4"/>
  <c r="F44" i="4" l="1"/>
  <c r="H44" i="4" s="1"/>
  <c r="G44" i="4"/>
  <c r="M45" i="4"/>
  <c r="B45" i="4"/>
  <c r="J45" i="4"/>
  <c r="C46" i="4"/>
  <c r="I45" i="4"/>
  <c r="K45" i="4"/>
  <c r="D45" i="4"/>
  <c r="L45" i="4"/>
  <c r="E45" i="4"/>
  <c r="F45" i="4" l="1"/>
  <c r="H45" i="4" s="1"/>
  <c r="G45" i="4"/>
  <c r="N44" i="4"/>
  <c r="D46" i="4"/>
  <c r="L46" i="4"/>
  <c r="K46" i="4"/>
  <c r="E46" i="4"/>
  <c r="M46" i="4"/>
  <c r="I46" i="4"/>
  <c r="B46" i="4"/>
  <c r="J46" i="4"/>
  <c r="C47" i="4"/>
  <c r="N45" i="4" l="1"/>
  <c r="F46" i="4"/>
  <c r="H46" i="4" s="1"/>
  <c r="N46" i="4" s="1"/>
  <c r="G46" i="4"/>
  <c r="L47" i="4"/>
  <c r="M47" i="4"/>
  <c r="E47" i="4"/>
  <c r="I47" i="4"/>
  <c r="C48" i="4"/>
  <c r="B47" i="4"/>
  <c r="K47" i="4"/>
  <c r="D47" i="4"/>
  <c r="J47" i="4"/>
  <c r="G47" i="4" l="1"/>
  <c r="F47" i="4"/>
  <c r="H47" i="4" s="1"/>
  <c r="B48" i="4"/>
  <c r="J48" i="4"/>
  <c r="K48" i="4"/>
  <c r="D48" i="4"/>
  <c r="L48" i="4"/>
  <c r="E48" i="4"/>
  <c r="M48" i="4"/>
  <c r="I48" i="4"/>
  <c r="C49" i="4"/>
  <c r="N47" i="4" l="1"/>
  <c r="K49" i="4"/>
  <c r="D49" i="4"/>
  <c r="L49" i="4"/>
  <c r="E49" i="4"/>
  <c r="M49" i="4"/>
  <c r="B49" i="4"/>
  <c r="C50" i="4"/>
  <c r="J49" i="4"/>
  <c r="I49" i="4"/>
  <c r="F48" i="4"/>
  <c r="H48" i="4" s="1"/>
  <c r="N48" i="4" s="1"/>
  <c r="G48" i="4"/>
  <c r="F49" i="4" l="1"/>
  <c r="H49" i="4" s="1"/>
  <c r="G49" i="4"/>
  <c r="M50" i="4"/>
  <c r="I50" i="4"/>
  <c r="C51" i="4"/>
  <c r="B50" i="4"/>
  <c r="J50" i="4"/>
  <c r="D50" i="4"/>
  <c r="L50" i="4"/>
  <c r="E50" i="4"/>
  <c r="K50" i="4"/>
  <c r="N49" i="4" l="1"/>
  <c r="L51" i="4"/>
  <c r="M51" i="4"/>
  <c r="E51" i="4"/>
  <c r="I51" i="4"/>
  <c r="C52" i="4"/>
  <c r="B51" i="4"/>
  <c r="J51" i="4"/>
  <c r="D51" i="4"/>
  <c r="K51" i="4"/>
  <c r="G50" i="4"/>
  <c r="F50" i="4"/>
  <c r="H50" i="4" s="1"/>
  <c r="N50" i="4" s="1"/>
  <c r="L52" i="4" l="1"/>
  <c r="M52" i="4"/>
  <c r="I52" i="4"/>
  <c r="C53" i="4"/>
  <c r="B52" i="4"/>
  <c r="J52" i="4"/>
  <c r="K52" i="4"/>
  <c r="D52" i="4"/>
  <c r="E52" i="4"/>
  <c r="G51" i="4"/>
  <c r="F51" i="4"/>
  <c r="H51" i="4" s="1"/>
  <c r="N51" i="4" s="1"/>
  <c r="B53" i="4" l="1"/>
  <c r="J53" i="4"/>
  <c r="I53" i="4"/>
  <c r="C54" i="4"/>
  <c r="E53" i="4"/>
  <c r="M53" i="4"/>
  <c r="L53" i="4"/>
  <c r="K53" i="4"/>
  <c r="D53" i="4"/>
  <c r="F52" i="4"/>
  <c r="H52" i="4" s="1"/>
  <c r="G52" i="4"/>
  <c r="N52" i="4" l="1"/>
  <c r="G53" i="4"/>
  <c r="F53" i="4"/>
  <c r="H53" i="4" s="1"/>
  <c r="N53" i="4" s="1"/>
  <c r="I54" i="4"/>
  <c r="C55" i="4"/>
  <c r="D54" i="4"/>
  <c r="L54" i="4"/>
  <c r="K54" i="4"/>
  <c r="M54" i="4"/>
  <c r="J54" i="4"/>
  <c r="E54" i="4"/>
  <c r="B54" i="4"/>
  <c r="C56" i="4" l="1"/>
  <c r="M55" i="4"/>
  <c r="I55" i="4"/>
  <c r="B55" i="4"/>
  <c r="J55" i="4"/>
  <c r="D55" i="4"/>
  <c r="L55" i="4"/>
  <c r="K55" i="4"/>
  <c r="E55" i="4"/>
  <c r="F54" i="4"/>
  <c r="H54" i="4" s="1"/>
  <c r="N54" i="4" s="1"/>
  <c r="G54" i="4"/>
  <c r="D56" i="4" l="1"/>
  <c r="L56" i="4"/>
  <c r="E56" i="4"/>
  <c r="M56" i="4"/>
  <c r="K56" i="4"/>
  <c r="B56" i="4"/>
  <c r="J56" i="4"/>
  <c r="I56" i="4"/>
  <c r="C57" i="4"/>
  <c r="F55" i="4"/>
  <c r="H55" i="4" s="1"/>
  <c r="G55" i="4"/>
  <c r="N55" i="4" l="1"/>
  <c r="G56" i="4"/>
  <c r="F56" i="4"/>
  <c r="H56" i="4" s="1"/>
  <c r="N56" i="4" s="1"/>
  <c r="E57" i="4"/>
  <c r="I57" i="4"/>
  <c r="M57" i="4"/>
  <c r="K57" i="4"/>
  <c r="J57" i="4"/>
  <c r="C58" i="4"/>
  <c r="B57" i="4"/>
  <c r="D57" i="4"/>
  <c r="L57" i="4"/>
  <c r="F57" i="4" l="1"/>
  <c r="H57" i="4" s="1"/>
  <c r="G57" i="4"/>
  <c r="M58" i="4"/>
  <c r="I58" i="4"/>
  <c r="C59" i="4"/>
  <c r="D58" i="4"/>
  <c r="L58" i="4"/>
  <c r="E58" i="4"/>
  <c r="J58" i="4"/>
  <c r="K58" i="4"/>
  <c r="B58" i="4"/>
  <c r="N57" i="4" l="1"/>
  <c r="I59" i="4"/>
  <c r="E59" i="4"/>
  <c r="B59" i="4"/>
  <c r="J59" i="4"/>
  <c r="K59" i="4"/>
  <c r="M59" i="4"/>
  <c r="D59" i="4"/>
  <c r="L59" i="4"/>
  <c r="C60" i="4"/>
  <c r="G58" i="4"/>
  <c r="F58" i="4"/>
  <c r="H58" i="4" s="1"/>
  <c r="N58" i="4" s="1"/>
  <c r="G59" i="4" l="1"/>
  <c r="F59" i="4"/>
  <c r="H59" i="4" s="1"/>
  <c r="D60" i="4"/>
  <c r="E60" i="4"/>
  <c r="K60" i="4"/>
  <c r="M60" i="4"/>
  <c r="L60" i="4"/>
  <c r="B60" i="4"/>
  <c r="J60" i="4"/>
  <c r="C61" i="4"/>
  <c r="I60" i="4"/>
  <c r="N59" i="4" l="1"/>
  <c r="G60" i="4"/>
  <c r="F60" i="4"/>
  <c r="H60" i="4" s="1"/>
  <c r="B61" i="4"/>
  <c r="J61" i="4"/>
  <c r="E61" i="4"/>
  <c r="C62" i="4"/>
  <c r="M61" i="4"/>
  <c r="K61" i="4"/>
  <c r="L61" i="4"/>
  <c r="D61" i="4"/>
  <c r="I61" i="4"/>
  <c r="N60" i="4" l="1"/>
  <c r="F61" i="4"/>
  <c r="H61" i="4" s="1"/>
  <c r="N61" i="4" s="1"/>
  <c r="G61" i="4"/>
  <c r="L62" i="4"/>
  <c r="C63" i="4"/>
  <c r="I62" i="4"/>
  <c r="D62" i="4"/>
  <c r="E62" i="4"/>
  <c r="J62" i="4"/>
  <c r="B62" i="4"/>
  <c r="M62" i="4"/>
  <c r="K62" i="4"/>
  <c r="M63" i="4" l="1"/>
  <c r="E63" i="4"/>
  <c r="C64" i="4"/>
  <c r="B63" i="4"/>
  <c r="D63" i="4"/>
  <c r="J63" i="4"/>
  <c r="K63" i="4"/>
  <c r="L63" i="4"/>
  <c r="I63" i="4"/>
  <c r="F62" i="4"/>
  <c r="H62" i="4" s="1"/>
  <c r="G62" i="4"/>
  <c r="N62" i="4" l="1"/>
  <c r="M64" i="4"/>
  <c r="L64" i="4"/>
  <c r="I64" i="4"/>
  <c r="C65" i="4"/>
  <c r="E64" i="4"/>
  <c r="K64" i="4"/>
  <c r="B64" i="4"/>
  <c r="J64" i="4"/>
  <c r="D64" i="4"/>
  <c r="F63" i="4"/>
  <c r="H63" i="4" s="1"/>
  <c r="G63" i="4"/>
  <c r="F64" i="4" l="1"/>
  <c r="H64" i="4" s="1"/>
  <c r="G64" i="4"/>
  <c r="C66" i="4"/>
  <c r="I65" i="4"/>
  <c r="K65" i="4"/>
  <c r="D65" i="4"/>
  <c r="L65" i="4"/>
  <c r="M65" i="4"/>
  <c r="E65" i="4"/>
  <c r="J65" i="4"/>
  <c r="B65" i="4"/>
  <c r="N63" i="4"/>
  <c r="N64" i="4" l="1"/>
  <c r="E66" i="4"/>
  <c r="M66" i="4"/>
  <c r="I66" i="4"/>
  <c r="J66" i="4"/>
  <c r="K66" i="4"/>
  <c r="C67" i="4"/>
  <c r="D66" i="4"/>
  <c r="B66" i="4"/>
  <c r="L66" i="4"/>
  <c r="F65" i="4"/>
  <c r="H65" i="4" s="1"/>
  <c r="G65" i="4"/>
  <c r="M67" i="4" l="1"/>
  <c r="B67" i="4"/>
  <c r="J67" i="4"/>
  <c r="L67" i="4"/>
  <c r="I67" i="4"/>
  <c r="K67" i="4"/>
  <c r="D67" i="4"/>
  <c r="E67" i="4"/>
  <c r="C68" i="4"/>
  <c r="F66" i="4"/>
  <c r="H66" i="4" s="1"/>
  <c r="G66" i="4"/>
  <c r="N65" i="4"/>
  <c r="L68" i="4" l="1"/>
  <c r="D68" i="4"/>
  <c r="M68" i="4"/>
  <c r="E68" i="4"/>
  <c r="I68" i="4"/>
  <c r="J68" i="4"/>
  <c r="K68" i="4"/>
  <c r="C69" i="4"/>
  <c r="B68" i="4"/>
  <c r="G67" i="4"/>
  <c r="F67" i="4"/>
  <c r="H67" i="4" s="1"/>
  <c r="N66" i="4"/>
  <c r="N67" i="4" l="1"/>
  <c r="L69" i="4"/>
  <c r="C70" i="4"/>
  <c r="E69" i="4"/>
  <c r="M69" i="4"/>
  <c r="J69" i="4"/>
  <c r="D69" i="4"/>
  <c r="K69" i="4"/>
  <c r="B69" i="4"/>
  <c r="I69" i="4"/>
  <c r="G68" i="4"/>
  <c r="F68" i="4"/>
  <c r="H68" i="4" s="1"/>
  <c r="N68" i="4" l="1"/>
  <c r="F69" i="4"/>
  <c r="H69" i="4" s="1"/>
  <c r="G69" i="4"/>
  <c r="J70" i="4"/>
  <c r="D70" i="4"/>
  <c r="L70" i="4"/>
  <c r="E70" i="4"/>
  <c r="K70" i="4"/>
  <c r="C71" i="4"/>
  <c r="B70" i="4"/>
  <c r="M70" i="4"/>
  <c r="I70" i="4"/>
  <c r="N69" i="4" l="1"/>
  <c r="G70" i="4"/>
  <c r="F70" i="4"/>
  <c r="H70" i="4" s="1"/>
  <c r="K71" i="4"/>
  <c r="D71" i="4"/>
  <c r="L71" i="4"/>
  <c r="M71" i="4"/>
  <c r="E71" i="4"/>
  <c r="C72" i="4"/>
  <c r="J71" i="4"/>
  <c r="I71" i="4"/>
  <c r="B71" i="4"/>
  <c r="K72" i="4" l="1"/>
  <c r="D72" i="4"/>
  <c r="L72" i="4"/>
  <c r="E72" i="4"/>
  <c r="M72" i="4"/>
  <c r="I72" i="4"/>
  <c r="C73" i="4"/>
  <c r="B72" i="4"/>
  <c r="J72" i="4"/>
  <c r="N70" i="4"/>
  <c r="F71" i="4"/>
  <c r="H71" i="4" s="1"/>
  <c r="N71" i="4" s="1"/>
  <c r="G71" i="4"/>
  <c r="B73" i="4" l="1"/>
  <c r="J73" i="4"/>
  <c r="D73" i="4"/>
  <c r="I73" i="4"/>
  <c r="K73" i="4"/>
  <c r="E73" i="4"/>
  <c r="M73" i="4"/>
  <c r="L73" i="4"/>
  <c r="C74" i="4"/>
  <c r="F72" i="4"/>
  <c r="H72" i="4" s="1"/>
  <c r="N72" i="4" s="1"/>
  <c r="G72" i="4"/>
  <c r="G73" i="4" l="1"/>
  <c r="F73" i="4"/>
  <c r="H73" i="4" s="1"/>
  <c r="N73" i="4" s="1"/>
  <c r="C75" i="4"/>
  <c r="B74" i="4"/>
  <c r="J74" i="4"/>
  <c r="D74" i="4"/>
  <c r="L74" i="4"/>
  <c r="I74" i="4"/>
  <c r="K74" i="4"/>
  <c r="M74" i="4"/>
  <c r="E74" i="4"/>
  <c r="K75" i="4" l="1"/>
  <c r="D75" i="4"/>
  <c r="L75" i="4"/>
  <c r="E75" i="4"/>
  <c r="M75" i="4"/>
  <c r="C76" i="4"/>
  <c r="J75" i="4"/>
  <c r="I75" i="4"/>
  <c r="B75" i="4"/>
  <c r="G74" i="4"/>
  <c r="F74" i="4"/>
  <c r="H74" i="4" s="1"/>
  <c r="G75" i="4" l="1"/>
  <c r="F75" i="4"/>
  <c r="H75" i="4" s="1"/>
  <c r="E76" i="4"/>
  <c r="M76" i="4"/>
  <c r="I76" i="4"/>
  <c r="J76" i="4"/>
  <c r="C77" i="4"/>
  <c r="D76" i="4"/>
  <c r="L76" i="4"/>
  <c r="B76" i="4"/>
  <c r="K76" i="4"/>
  <c r="N74" i="4"/>
  <c r="N75" i="4" l="1"/>
  <c r="D77" i="4"/>
  <c r="I77" i="4"/>
  <c r="K77" i="4"/>
  <c r="E77" i="4"/>
  <c r="L77" i="4"/>
  <c r="C78" i="4"/>
  <c r="J77" i="4"/>
  <c r="M77" i="4"/>
  <c r="B77" i="4"/>
  <c r="F76" i="4"/>
  <c r="H76" i="4" s="1"/>
  <c r="N76" i="4" s="1"/>
  <c r="G76" i="4"/>
  <c r="F77" i="4" l="1"/>
  <c r="H77" i="4" s="1"/>
  <c r="G77" i="4"/>
  <c r="B78" i="4"/>
  <c r="J78" i="4"/>
  <c r="D78" i="4"/>
  <c r="L78" i="4"/>
  <c r="E78" i="4"/>
  <c r="C79" i="4"/>
  <c r="I78" i="4"/>
  <c r="K78" i="4"/>
  <c r="M78" i="4"/>
  <c r="N77" i="4" l="1"/>
  <c r="E79" i="4"/>
  <c r="I79" i="4"/>
  <c r="C80" i="4"/>
  <c r="B79" i="4"/>
  <c r="J79" i="4"/>
  <c r="D79" i="4"/>
  <c r="M79" i="4"/>
  <c r="K79" i="4"/>
  <c r="L79" i="4"/>
  <c r="F78" i="4"/>
  <c r="H78" i="4" s="1"/>
  <c r="G78" i="4"/>
  <c r="N78" i="4" l="1"/>
  <c r="E80" i="4"/>
  <c r="M80" i="4"/>
  <c r="C81" i="4"/>
  <c r="B80" i="4"/>
  <c r="J80" i="4"/>
  <c r="D80" i="4"/>
  <c r="L80" i="4"/>
  <c r="I80" i="4"/>
  <c r="K80" i="4"/>
  <c r="F79" i="4"/>
  <c r="H79" i="4" s="1"/>
  <c r="N79" i="4" s="1"/>
  <c r="G79" i="4"/>
  <c r="D81" i="4" l="1"/>
  <c r="I81" i="4"/>
  <c r="K81" i="4"/>
  <c r="L81" i="4"/>
  <c r="M81" i="4"/>
  <c r="J81" i="4"/>
  <c r="E81" i="4"/>
  <c r="B81" i="4"/>
  <c r="C82" i="4"/>
  <c r="G80" i="4"/>
  <c r="F80" i="4"/>
  <c r="H80" i="4" s="1"/>
  <c r="K82" i="4" l="1"/>
  <c r="M82" i="4"/>
  <c r="E82" i="4"/>
  <c r="C83" i="4"/>
  <c r="L82" i="4"/>
  <c r="I82" i="4"/>
  <c r="B82" i="4"/>
  <c r="J82" i="4"/>
  <c r="D82" i="4"/>
  <c r="N80" i="4"/>
  <c r="F81" i="4"/>
  <c r="H81" i="4" s="1"/>
  <c r="G81" i="4"/>
  <c r="N81" i="4" l="1"/>
  <c r="B83" i="4"/>
  <c r="J83" i="4"/>
  <c r="K83" i="4"/>
  <c r="D83" i="4"/>
  <c r="C84" i="4"/>
  <c r="I83" i="4"/>
  <c r="L83" i="4"/>
  <c r="E83" i="4"/>
  <c r="M83" i="4"/>
  <c r="G82" i="4"/>
  <c r="F82" i="4"/>
  <c r="H82" i="4" s="1"/>
  <c r="N82" i="4" s="1"/>
  <c r="D84" i="4" l="1"/>
  <c r="L84" i="4"/>
  <c r="E84" i="4"/>
  <c r="M84" i="4"/>
  <c r="K84" i="4"/>
  <c r="B84" i="4"/>
  <c r="I84" i="4"/>
  <c r="C85" i="4"/>
  <c r="J84" i="4"/>
  <c r="G83" i="4"/>
  <c r="F83" i="4"/>
  <c r="H83" i="4" s="1"/>
  <c r="N83" i="4" l="1"/>
  <c r="F84" i="4"/>
  <c r="H84" i="4" s="1"/>
  <c r="G84" i="4"/>
  <c r="I85" i="4"/>
  <c r="K85" i="4"/>
  <c r="L85" i="4"/>
  <c r="C86" i="4"/>
  <c r="M85" i="4"/>
  <c r="B85" i="4"/>
  <c r="J85" i="4"/>
  <c r="E85" i="4"/>
  <c r="D85" i="4"/>
  <c r="N84" i="4" l="1"/>
  <c r="I86" i="4"/>
  <c r="C87" i="4"/>
  <c r="B86" i="4"/>
  <c r="J86" i="4"/>
  <c r="L86" i="4"/>
  <c r="E86" i="4"/>
  <c r="M86" i="4"/>
  <c r="K86" i="4"/>
  <c r="D86" i="4"/>
  <c r="F85" i="4"/>
  <c r="H85" i="4" s="1"/>
  <c r="G85" i="4"/>
  <c r="G86" i="4" l="1"/>
  <c r="F86" i="4"/>
  <c r="H86" i="4" s="1"/>
  <c r="N86" i="4" s="1"/>
  <c r="I87" i="4"/>
  <c r="C88" i="4"/>
  <c r="B87" i="4"/>
  <c r="M87" i="4"/>
  <c r="J87" i="4"/>
  <c r="K87" i="4"/>
  <c r="D87" i="4"/>
  <c r="L87" i="4"/>
  <c r="E87" i="4"/>
  <c r="N85" i="4"/>
  <c r="I88" i="4" l="1"/>
  <c r="C89" i="4"/>
  <c r="B88" i="4"/>
  <c r="K88" i="4"/>
  <c r="L88" i="4"/>
  <c r="D88" i="4"/>
  <c r="E88" i="4"/>
  <c r="M88" i="4"/>
  <c r="J88" i="4"/>
  <c r="G87" i="4"/>
  <c r="F87" i="4"/>
  <c r="H87" i="4" s="1"/>
  <c r="M89" i="4" l="1"/>
  <c r="J89" i="4"/>
  <c r="C90" i="4"/>
  <c r="B89" i="4"/>
  <c r="E89" i="4"/>
  <c r="D89" i="4"/>
  <c r="I89" i="4"/>
  <c r="K89" i="4"/>
  <c r="L89" i="4"/>
  <c r="G88" i="4"/>
  <c r="F88" i="4"/>
  <c r="H88" i="4" s="1"/>
  <c r="N87" i="4"/>
  <c r="F89" i="4" l="1"/>
  <c r="H89" i="4" s="1"/>
  <c r="G89" i="4"/>
  <c r="N88" i="4"/>
  <c r="K90" i="4"/>
  <c r="I90" i="4"/>
  <c r="C91" i="4"/>
  <c r="J90" i="4"/>
  <c r="L90" i="4"/>
  <c r="E90" i="4"/>
  <c r="M90" i="4"/>
  <c r="B90" i="4"/>
  <c r="D90" i="4"/>
  <c r="J91" i="4" l="1"/>
  <c r="L91" i="4"/>
  <c r="K91" i="4"/>
  <c r="I91" i="4"/>
  <c r="B91" i="4"/>
  <c r="C92" i="4"/>
  <c r="D91" i="4"/>
  <c r="M91" i="4"/>
  <c r="E91" i="4"/>
  <c r="G90" i="4"/>
  <c r="F90" i="4"/>
  <c r="H90" i="4" s="1"/>
  <c r="N90" i="4" s="1"/>
  <c r="N89" i="4"/>
  <c r="B92" i="4" l="1"/>
  <c r="I92" i="4"/>
  <c r="D92" i="4"/>
  <c r="K92" i="4"/>
  <c r="L92" i="4"/>
  <c r="J92" i="4"/>
  <c r="M92" i="4"/>
  <c r="C93" i="4"/>
  <c r="E92" i="4"/>
  <c r="G91" i="4"/>
  <c r="F91" i="4"/>
  <c r="H91" i="4" s="1"/>
  <c r="N91" i="4" l="1"/>
  <c r="F92" i="4"/>
  <c r="H92" i="4" s="1"/>
  <c r="N92" i="4" s="1"/>
  <c r="G92" i="4"/>
  <c r="B93" i="4"/>
  <c r="L93" i="4"/>
  <c r="C94" i="4"/>
  <c r="E93" i="4"/>
  <c r="I93" i="4"/>
  <c r="K93" i="4"/>
  <c r="M93" i="4"/>
  <c r="J93" i="4"/>
  <c r="D93" i="4"/>
  <c r="J94" i="4" l="1"/>
  <c r="L94" i="4"/>
  <c r="C95" i="4"/>
  <c r="B94" i="4"/>
  <c r="E94" i="4"/>
  <c r="D94" i="4"/>
  <c r="I94" i="4"/>
  <c r="K94" i="4"/>
  <c r="M94" i="4"/>
  <c r="G93" i="4"/>
  <c r="F93" i="4"/>
  <c r="H93" i="4" s="1"/>
  <c r="N93" i="4" l="1"/>
  <c r="J95" i="4"/>
  <c r="I95" i="4"/>
  <c r="C96" i="4"/>
  <c r="D95" i="4"/>
  <c r="B95" i="4"/>
  <c r="E95" i="4"/>
  <c r="K95" i="4"/>
  <c r="L95" i="4"/>
  <c r="M95" i="4"/>
  <c r="G94" i="4"/>
  <c r="F94" i="4"/>
  <c r="H94" i="4" s="1"/>
  <c r="N94" i="4" l="1"/>
  <c r="F95" i="4"/>
  <c r="H95" i="4" s="1"/>
  <c r="N95" i="4" s="1"/>
  <c r="G95" i="4"/>
  <c r="C97" i="4"/>
  <c r="K96" i="4"/>
  <c r="J96" i="4"/>
  <c r="I96" i="4"/>
  <c r="L96" i="4"/>
  <c r="B96" i="4"/>
  <c r="M96" i="4"/>
  <c r="D96" i="4"/>
  <c r="E96" i="4"/>
  <c r="C98" i="4" l="1"/>
  <c r="I97" i="4"/>
  <c r="J97" i="4"/>
  <c r="L97" i="4"/>
  <c r="E97" i="4"/>
  <c r="M97" i="4"/>
  <c r="D97" i="4"/>
  <c r="K97" i="4"/>
  <c r="B97" i="4"/>
  <c r="G96" i="4"/>
  <c r="F96" i="4"/>
  <c r="H96" i="4" s="1"/>
  <c r="N96" i="4" s="1"/>
  <c r="F97" i="4" l="1"/>
  <c r="H97" i="4" s="1"/>
  <c r="G97" i="4"/>
  <c r="D98" i="4"/>
  <c r="M98" i="4"/>
  <c r="E98" i="4"/>
  <c r="I98" i="4"/>
  <c r="J98" i="4"/>
  <c r="B98" i="4"/>
  <c r="K98" i="4"/>
  <c r="L98" i="4"/>
  <c r="C99" i="4"/>
  <c r="N97" i="4" l="1"/>
  <c r="G98" i="4"/>
  <c r="F98" i="4"/>
  <c r="H98" i="4" s="1"/>
  <c r="K99" i="4"/>
  <c r="B99" i="4"/>
  <c r="L99" i="4"/>
  <c r="I99" i="4"/>
  <c r="D99" i="4"/>
  <c r="M99" i="4"/>
  <c r="E99" i="4"/>
  <c r="J99" i="4"/>
  <c r="C100" i="4"/>
  <c r="N98" i="4" l="1"/>
  <c r="M100" i="4"/>
  <c r="E100" i="4"/>
  <c r="C101" i="4"/>
  <c r="K100" i="4"/>
  <c r="I100" i="4"/>
  <c r="J100" i="4"/>
  <c r="B100" i="4"/>
  <c r="L100" i="4"/>
  <c r="D100" i="4"/>
  <c r="G99" i="4"/>
  <c r="F99" i="4"/>
  <c r="H99" i="4" s="1"/>
  <c r="C102" i="4" l="1"/>
  <c r="I101" i="4"/>
  <c r="B101" i="4"/>
  <c r="J101" i="4"/>
  <c r="L101" i="4"/>
  <c r="D101" i="4"/>
  <c r="K101" i="4"/>
  <c r="E101" i="4"/>
  <c r="M101" i="4"/>
  <c r="N99" i="4"/>
  <c r="F100" i="4"/>
  <c r="H100" i="4" s="1"/>
  <c r="G100" i="4"/>
  <c r="N100" i="4" l="1"/>
  <c r="C103" i="4"/>
  <c r="I102" i="4"/>
  <c r="B102" i="4"/>
  <c r="L102" i="4"/>
  <c r="D102" i="4"/>
  <c r="M102" i="4"/>
  <c r="E102" i="4"/>
  <c r="J102" i="4"/>
  <c r="K102" i="4"/>
  <c r="G101" i="4"/>
  <c r="F101" i="4"/>
  <c r="H101" i="4" s="1"/>
  <c r="N101" i="4" s="1"/>
  <c r="J103" i="4" l="1"/>
  <c r="K103" i="4"/>
  <c r="C104" i="4"/>
  <c r="I103" i="4"/>
  <c r="L103" i="4"/>
  <c r="D103" i="4"/>
  <c r="M103" i="4"/>
  <c r="E103" i="4"/>
  <c r="B103" i="4"/>
  <c r="G102" i="4"/>
  <c r="F102" i="4"/>
  <c r="H102" i="4" s="1"/>
  <c r="N102" i="4" s="1"/>
  <c r="F103" i="4" l="1"/>
  <c r="H103" i="4" s="1"/>
  <c r="G103" i="4"/>
  <c r="I104" i="4"/>
  <c r="J104" i="4"/>
  <c r="B104" i="4"/>
  <c r="D104" i="4"/>
  <c r="K104" i="4"/>
  <c r="C105" i="4"/>
  <c r="L104" i="4"/>
  <c r="M104" i="4"/>
  <c r="E104" i="4"/>
  <c r="N103" i="4" l="1"/>
  <c r="G104" i="4"/>
  <c r="F104" i="4"/>
  <c r="H104" i="4" s="1"/>
  <c r="N104" i="4" s="1"/>
  <c r="J105" i="4"/>
  <c r="K105" i="4"/>
  <c r="D105" i="4"/>
  <c r="E105" i="4"/>
  <c r="B105" i="4"/>
  <c r="L105" i="4"/>
  <c r="M105" i="4"/>
  <c r="I105" i="4"/>
  <c r="C106" i="4"/>
  <c r="F105" i="4" l="1"/>
  <c r="H105" i="4" s="1"/>
  <c r="G105" i="4"/>
  <c r="K106" i="4"/>
  <c r="J106" i="4"/>
  <c r="L106" i="4"/>
  <c r="M106" i="4"/>
  <c r="I106" i="4"/>
  <c r="C107" i="4"/>
  <c r="B106" i="4"/>
  <c r="D106" i="4"/>
  <c r="E106" i="4"/>
  <c r="N105" i="4" l="1"/>
  <c r="F106" i="4"/>
  <c r="H106" i="4" s="1"/>
  <c r="G106" i="4"/>
  <c r="I107" i="4"/>
  <c r="C108" i="4"/>
  <c r="B107" i="4"/>
  <c r="K107" i="4"/>
  <c r="J107" i="4"/>
  <c r="L107" i="4"/>
  <c r="M107" i="4"/>
  <c r="D107" i="4"/>
  <c r="E107" i="4"/>
  <c r="N106" i="4" l="1"/>
  <c r="I108" i="4"/>
  <c r="C109" i="4"/>
  <c r="J108" i="4"/>
  <c r="E108" i="4"/>
  <c r="M108" i="4"/>
  <c r="B108" i="4"/>
  <c r="K108" i="4"/>
  <c r="D108" i="4"/>
  <c r="L108" i="4"/>
  <c r="F107" i="4"/>
  <c r="H107" i="4" s="1"/>
  <c r="G107" i="4"/>
  <c r="N107" i="4" l="1"/>
  <c r="E109" i="4"/>
  <c r="M109" i="4"/>
  <c r="C110" i="4"/>
  <c r="B109" i="4"/>
  <c r="J109" i="4"/>
  <c r="K109" i="4"/>
  <c r="D109" i="4"/>
  <c r="L109" i="4"/>
  <c r="I109" i="4"/>
  <c r="F108" i="4"/>
  <c r="H108" i="4" s="1"/>
  <c r="G108" i="4"/>
  <c r="N108" i="4" l="1"/>
  <c r="G109" i="4"/>
  <c r="F109" i="4"/>
  <c r="H109" i="4" s="1"/>
  <c r="K110" i="4"/>
  <c r="D110" i="4"/>
  <c r="E110" i="4"/>
  <c r="L110" i="4"/>
  <c r="M110" i="4"/>
  <c r="I110" i="4"/>
  <c r="C111" i="4"/>
  <c r="B110" i="4"/>
  <c r="J110" i="4"/>
  <c r="N109" i="4" l="1"/>
  <c r="F110" i="4"/>
  <c r="H110" i="4" s="1"/>
  <c r="G110" i="4"/>
  <c r="K111" i="4"/>
  <c r="E111" i="4"/>
  <c r="L111" i="4"/>
  <c r="M111" i="4"/>
  <c r="I111" i="4"/>
  <c r="C112" i="4"/>
  <c r="B111" i="4"/>
  <c r="J111" i="4"/>
  <c r="D111" i="4"/>
  <c r="N110" i="4" l="1"/>
  <c r="I112" i="4"/>
  <c r="C113" i="4"/>
  <c r="J112" i="4"/>
  <c r="B112" i="4"/>
  <c r="K112" i="4"/>
  <c r="D112" i="4"/>
  <c r="L112" i="4"/>
  <c r="E112" i="4"/>
  <c r="M112" i="4"/>
  <c r="G111" i="4"/>
  <c r="F111" i="4"/>
  <c r="H111" i="4" s="1"/>
  <c r="N111" i="4" l="1"/>
  <c r="E113" i="4"/>
  <c r="M113" i="4"/>
  <c r="I113" i="4"/>
  <c r="J113" i="4"/>
  <c r="K113" i="4"/>
  <c r="D113" i="4"/>
  <c r="L113" i="4"/>
  <c r="C114" i="4"/>
  <c r="B113" i="4"/>
  <c r="F112" i="4"/>
  <c r="H112" i="4" s="1"/>
  <c r="N112" i="4" s="1"/>
  <c r="G112" i="4"/>
  <c r="F113" i="4" l="1"/>
  <c r="H113" i="4" s="1"/>
  <c r="G113" i="4"/>
  <c r="J114" i="4"/>
  <c r="K114" i="4"/>
  <c r="B114" i="4"/>
  <c r="D114" i="4"/>
  <c r="L114" i="4"/>
  <c r="E114" i="4"/>
  <c r="M114" i="4"/>
  <c r="I114" i="4"/>
  <c r="C115" i="4"/>
  <c r="L115" i="4" l="1"/>
  <c r="I115" i="4"/>
  <c r="B115" i="4"/>
  <c r="E115" i="4"/>
  <c r="M115" i="4"/>
  <c r="C116" i="4"/>
  <c r="J115" i="4"/>
  <c r="K115" i="4"/>
  <c r="D115" i="4"/>
  <c r="N113" i="4"/>
  <c r="G114" i="4"/>
  <c r="F114" i="4"/>
  <c r="H114" i="4" s="1"/>
  <c r="N114" i="4" l="1"/>
  <c r="K116" i="4"/>
  <c r="D116" i="4"/>
  <c r="L116" i="4"/>
  <c r="E116" i="4"/>
  <c r="M116" i="4"/>
  <c r="I116" i="4"/>
  <c r="C117" i="4"/>
  <c r="B116" i="4"/>
  <c r="J116" i="4"/>
  <c r="F115" i="4"/>
  <c r="H115" i="4" s="1"/>
  <c r="G115" i="4"/>
  <c r="N115" i="4" l="1"/>
  <c r="B117" i="4"/>
  <c r="D117" i="4"/>
  <c r="L117" i="4"/>
  <c r="E117" i="4"/>
  <c r="M117" i="4"/>
  <c r="I117" i="4"/>
  <c r="J117" i="4"/>
  <c r="K117" i="4"/>
  <c r="C118" i="4"/>
  <c r="G116" i="4"/>
  <c r="F116" i="4"/>
  <c r="H116" i="4" s="1"/>
  <c r="N116" i="4" s="1"/>
  <c r="C119" i="4" l="1"/>
  <c r="J118" i="4"/>
  <c r="L118" i="4"/>
  <c r="E118" i="4"/>
  <c r="M118" i="4"/>
  <c r="I118" i="4"/>
  <c r="B118" i="4"/>
  <c r="K118" i="4"/>
  <c r="D118" i="4"/>
  <c r="F117" i="4"/>
  <c r="H117" i="4" s="1"/>
  <c r="N117" i="4" s="1"/>
  <c r="G117" i="4"/>
  <c r="F118" i="4" l="1"/>
  <c r="H118" i="4" s="1"/>
  <c r="N118" i="4" s="1"/>
  <c r="G118" i="4"/>
  <c r="I119" i="4"/>
  <c r="L119" i="4"/>
  <c r="D119" i="4"/>
  <c r="E119" i="4"/>
  <c r="C120" i="4"/>
  <c r="M119" i="4"/>
  <c r="B119" i="4"/>
  <c r="J119" i="4"/>
  <c r="K119" i="4"/>
  <c r="D120" i="4" l="1"/>
  <c r="I120" i="4"/>
  <c r="C121" i="4"/>
  <c r="B120" i="4"/>
  <c r="J120" i="4"/>
  <c r="E120" i="4"/>
  <c r="M120" i="4"/>
  <c r="K120" i="4"/>
  <c r="L120" i="4"/>
  <c r="G119" i="4"/>
  <c r="F119" i="4"/>
  <c r="H119" i="4" s="1"/>
  <c r="N119" i="4" s="1"/>
  <c r="F120" i="4" l="1"/>
  <c r="H120" i="4" s="1"/>
  <c r="G120" i="4"/>
  <c r="D121" i="4"/>
  <c r="L121" i="4"/>
  <c r="B121" i="4"/>
  <c r="J121" i="4"/>
  <c r="K121" i="4"/>
  <c r="I121" i="4"/>
  <c r="M121" i="4"/>
  <c r="E121" i="4"/>
  <c r="C122" i="4"/>
  <c r="M122" i="4" l="1"/>
  <c r="I122" i="4"/>
  <c r="D122" i="4"/>
  <c r="L122" i="4"/>
  <c r="E122" i="4"/>
  <c r="C123" i="4"/>
  <c r="K122" i="4"/>
  <c r="B122" i="4"/>
  <c r="J122" i="4"/>
  <c r="N120" i="4"/>
  <c r="G121" i="4"/>
  <c r="F121" i="4"/>
  <c r="H121" i="4" s="1"/>
  <c r="N121" i="4" s="1"/>
  <c r="K123" i="4" l="1"/>
  <c r="M123" i="4"/>
  <c r="C124" i="4"/>
  <c r="B123" i="4"/>
  <c r="J123" i="4"/>
  <c r="D123" i="4"/>
  <c r="I123" i="4"/>
  <c r="E123" i="4"/>
  <c r="L123" i="4"/>
  <c r="F122" i="4"/>
  <c r="H122" i="4" s="1"/>
  <c r="G122" i="4"/>
  <c r="E124" i="4" l="1"/>
  <c r="M124" i="4"/>
  <c r="D124" i="4"/>
  <c r="K124" i="4"/>
  <c r="L124" i="4"/>
  <c r="I124" i="4"/>
  <c r="C125" i="4"/>
  <c r="B124" i="4"/>
  <c r="J124" i="4"/>
  <c r="F123" i="4"/>
  <c r="H123" i="4" s="1"/>
  <c r="G123" i="4"/>
  <c r="N122" i="4"/>
  <c r="N123" i="4" l="1"/>
  <c r="D125" i="4"/>
  <c r="L125" i="4"/>
  <c r="C126" i="4"/>
  <c r="E125" i="4"/>
  <c r="M125" i="4"/>
  <c r="I125" i="4"/>
  <c r="B125" i="4"/>
  <c r="J125" i="4"/>
  <c r="K125" i="4"/>
  <c r="F124" i="4"/>
  <c r="H124" i="4" s="1"/>
  <c r="N124" i="4" s="1"/>
  <c r="G124" i="4"/>
  <c r="G125" i="4" l="1"/>
  <c r="F125" i="4"/>
  <c r="H125" i="4" s="1"/>
  <c r="J126" i="4"/>
  <c r="B126" i="4"/>
  <c r="K126" i="4"/>
  <c r="D126" i="4"/>
  <c r="L126" i="4"/>
  <c r="E126" i="4"/>
  <c r="M126" i="4"/>
  <c r="I126" i="4"/>
  <c r="C127" i="4"/>
  <c r="E127" i="4" l="1"/>
  <c r="I127" i="4"/>
  <c r="J127" i="4"/>
  <c r="L127" i="4"/>
  <c r="C128" i="4"/>
  <c r="K127" i="4"/>
  <c r="B127" i="4"/>
  <c r="D127" i="4"/>
  <c r="M127" i="4"/>
  <c r="F126" i="4"/>
  <c r="H126" i="4" s="1"/>
  <c r="N126" i="4" s="1"/>
  <c r="G126" i="4"/>
  <c r="N125" i="4"/>
  <c r="L128" i="4" l="1"/>
  <c r="D128" i="4"/>
  <c r="I128" i="4"/>
  <c r="C129" i="4"/>
  <c r="B128" i="4"/>
  <c r="J128" i="4"/>
  <c r="E128" i="4"/>
  <c r="M128" i="4"/>
  <c r="K128" i="4"/>
  <c r="G127" i="4"/>
  <c r="F127" i="4"/>
  <c r="H127" i="4" s="1"/>
  <c r="N127" i="4" l="1"/>
  <c r="E129" i="4"/>
  <c r="C130" i="4"/>
  <c r="B129" i="4"/>
  <c r="J129" i="4"/>
  <c r="K129" i="4"/>
  <c r="D129" i="4"/>
  <c r="L129" i="4"/>
  <c r="I129" i="4"/>
  <c r="M129" i="4"/>
  <c r="G128" i="4"/>
  <c r="F128" i="4"/>
  <c r="H128" i="4" s="1"/>
  <c r="N128" i="4" s="1"/>
  <c r="D130" i="4" l="1"/>
  <c r="L130" i="4"/>
  <c r="E130" i="4"/>
  <c r="M130" i="4"/>
  <c r="J130" i="4"/>
  <c r="K130" i="4"/>
  <c r="B130" i="4"/>
  <c r="C131" i="4"/>
  <c r="I130" i="4"/>
  <c r="G129" i="4"/>
  <c r="F129" i="4"/>
  <c r="H129" i="4" s="1"/>
  <c r="E131" i="4" l="1"/>
  <c r="C132" i="4"/>
  <c r="M131" i="4"/>
  <c r="I131" i="4"/>
  <c r="J131" i="4"/>
  <c r="K131" i="4"/>
  <c r="B131" i="4"/>
  <c r="L131" i="4"/>
  <c r="D131" i="4"/>
  <c r="F130" i="4"/>
  <c r="H130" i="4" s="1"/>
  <c r="N130" i="4" s="1"/>
  <c r="G130" i="4"/>
  <c r="N129" i="4"/>
  <c r="L132" i="4" l="1"/>
  <c r="M132" i="4"/>
  <c r="D132" i="4"/>
  <c r="K132" i="4"/>
  <c r="I132" i="4"/>
  <c r="C133" i="4"/>
  <c r="E132" i="4"/>
  <c r="J132" i="4"/>
  <c r="B132" i="4"/>
  <c r="F131" i="4"/>
  <c r="H131" i="4" s="1"/>
  <c r="G131" i="4"/>
  <c r="L133" i="4" l="1"/>
  <c r="C134" i="4"/>
  <c r="B133" i="4"/>
  <c r="J133" i="4"/>
  <c r="K133" i="4"/>
  <c r="M133" i="4"/>
  <c r="D133" i="4"/>
  <c r="E133" i="4"/>
  <c r="I133" i="4"/>
  <c r="G132" i="4"/>
  <c r="F132" i="4"/>
  <c r="H132" i="4" s="1"/>
  <c r="N131" i="4"/>
  <c r="N132" i="4" l="1"/>
  <c r="B134" i="4"/>
  <c r="C135" i="4"/>
  <c r="D134" i="4"/>
  <c r="L134" i="4"/>
  <c r="E134" i="4"/>
  <c r="M134" i="4"/>
  <c r="I134" i="4"/>
  <c r="J134" i="4"/>
  <c r="K134" i="4"/>
  <c r="F133" i="4"/>
  <c r="H133" i="4" s="1"/>
  <c r="G133" i="4"/>
  <c r="N133" i="4" l="1"/>
  <c r="E135" i="4"/>
  <c r="C136" i="4"/>
  <c r="I135" i="4"/>
  <c r="J135" i="4"/>
  <c r="B135" i="4"/>
  <c r="L135" i="4"/>
  <c r="M135" i="4"/>
  <c r="D135" i="4"/>
  <c r="K135" i="4"/>
  <c r="F134" i="4"/>
  <c r="H134" i="4" s="1"/>
  <c r="G134" i="4"/>
  <c r="N134" i="4" l="1"/>
  <c r="J136" i="4"/>
  <c r="K136" i="4"/>
  <c r="B136" i="4"/>
  <c r="L136" i="4"/>
  <c r="I136" i="4"/>
  <c r="C137" i="4"/>
  <c r="M136" i="4"/>
  <c r="D136" i="4"/>
  <c r="E136" i="4"/>
  <c r="F135" i="4"/>
  <c r="H135" i="4" s="1"/>
  <c r="N135" i="4" s="1"/>
  <c r="G135" i="4"/>
  <c r="K137" i="4" l="1"/>
  <c r="I137" i="4"/>
  <c r="L137" i="4"/>
  <c r="M137" i="4"/>
  <c r="B137" i="4"/>
  <c r="J137" i="4"/>
  <c r="D137" i="4"/>
  <c r="C138" i="4"/>
  <c r="E137" i="4"/>
  <c r="F136" i="4"/>
  <c r="H136" i="4" s="1"/>
  <c r="N136" i="4" s="1"/>
  <c r="G136" i="4"/>
  <c r="G137" i="4" l="1"/>
  <c r="F137" i="4"/>
  <c r="H137" i="4" s="1"/>
  <c r="N137" i="4" s="1"/>
  <c r="B138" i="4"/>
  <c r="K138" i="4"/>
  <c r="D138" i="4"/>
  <c r="L138" i="4"/>
  <c r="E138" i="4"/>
  <c r="M138" i="4"/>
  <c r="C139" i="4"/>
  <c r="I138" i="4"/>
  <c r="J138" i="4"/>
  <c r="J139" i="4" l="1"/>
  <c r="K139" i="4"/>
  <c r="B139" i="4"/>
  <c r="I139" i="4"/>
  <c r="D139" i="4"/>
  <c r="E139" i="4"/>
  <c r="C140" i="4"/>
  <c r="L139" i="4"/>
  <c r="M139" i="4"/>
  <c r="G138" i="4"/>
  <c r="F138" i="4"/>
  <c r="H138" i="4" s="1"/>
  <c r="N138" i="4" s="1"/>
  <c r="F139" i="4" l="1"/>
  <c r="H139" i="4" s="1"/>
  <c r="G139" i="4"/>
  <c r="B140" i="4"/>
  <c r="L140" i="4"/>
  <c r="M140" i="4"/>
  <c r="J140" i="4"/>
  <c r="E140" i="4"/>
  <c r="I140" i="4"/>
  <c r="C141" i="4"/>
  <c r="K140" i="4"/>
  <c r="D140" i="4"/>
  <c r="N139" i="4" l="1"/>
  <c r="F140" i="4"/>
  <c r="H140" i="4" s="1"/>
  <c r="G140" i="4"/>
  <c r="L141" i="4"/>
  <c r="D141" i="4"/>
  <c r="E141" i="4"/>
  <c r="K141" i="4"/>
  <c r="C142" i="4"/>
  <c r="I141" i="4"/>
  <c r="M141" i="4"/>
  <c r="B141" i="4"/>
  <c r="J141" i="4"/>
  <c r="N140" i="4" l="1"/>
  <c r="G141" i="4"/>
  <c r="F141" i="4"/>
  <c r="H141" i="4" s="1"/>
  <c r="J142" i="4"/>
  <c r="K142" i="4"/>
  <c r="B142" i="4"/>
  <c r="I142" i="4"/>
  <c r="D142" i="4"/>
  <c r="L142" i="4"/>
  <c r="E142" i="4"/>
  <c r="M142" i="4"/>
  <c r="C143" i="4"/>
  <c r="N141" i="4" l="1"/>
  <c r="J143" i="4"/>
  <c r="B143" i="4"/>
  <c r="M143" i="4"/>
  <c r="C144" i="4"/>
  <c r="I143" i="4"/>
  <c r="E143" i="4"/>
  <c r="K143" i="4"/>
  <c r="L143" i="4"/>
  <c r="D143" i="4"/>
  <c r="G142" i="4"/>
  <c r="F142" i="4"/>
  <c r="H142" i="4" s="1"/>
  <c r="K144" i="4" l="1"/>
  <c r="L144" i="4"/>
  <c r="D144" i="4"/>
  <c r="B144" i="4"/>
  <c r="J144" i="4"/>
  <c r="M144" i="4"/>
  <c r="E144" i="4"/>
  <c r="C145" i="4"/>
  <c r="I144" i="4"/>
  <c r="F143" i="4"/>
  <c r="H143" i="4" s="1"/>
  <c r="G143" i="4"/>
  <c r="N142" i="4"/>
  <c r="N143" i="4" l="1"/>
  <c r="K145" i="4"/>
  <c r="L145" i="4"/>
  <c r="D145" i="4"/>
  <c r="E145" i="4"/>
  <c r="B145" i="4"/>
  <c r="J145" i="4"/>
  <c r="I145" i="4"/>
  <c r="M145" i="4"/>
  <c r="C146" i="4"/>
  <c r="F144" i="4"/>
  <c r="H144" i="4" s="1"/>
  <c r="G144" i="4"/>
  <c r="N144" i="4" l="1"/>
  <c r="F145" i="4"/>
  <c r="H145" i="4" s="1"/>
  <c r="G145" i="4"/>
  <c r="B146" i="4"/>
  <c r="K146" i="4"/>
  <c r="I146" i="4"/>
  <c r="C147" i="4"/>
  <c r="J146" i="4"/>
  <c r="M146" i="4"/>
  <c r="D146" i="4"/>
  <c r="L146" i="4"/>
  <c r="E146" i="4"/>
  <c r="N145" i="4" l="1"/>
  <c r="F146" i="4"/>
  <c r="H146" i="4" s="1"/>
  <c r="N146" i="4" s="1"/>
  <c r="G146" i="4"/>
  <c r="J147" i="4"/>
  <c r="B147" i="4"/>
  <c r="K147" i="4"/>
  <c r="E147" i="4"/>
  <c r="D147" i="4"/>
  <c r="M147" i="4"/>
  <c r="I147" i="4"/>
  <c r="C148" i="4"/>
  <c r="L147" i="4"/>
  <c r="G147" i="4" l="1"/>
  <c r="F147" i="4"/>
  <c r="H147" i="4" s="1"/>
  <c r="D148" i="4"/>
  <c r="L148" i="4"/>
  <c r="E148" i="4"/>
  <c r="B148" i="4"/>
  <c r="K148" i="4"/>
  <c r="M148" i="4"/>
  <c r="I148" i="4"/>
  <c r="C149" i="4"/>
  <c r="J148" i="4"/>
  <c r="N147" i="4" l="1"/>
  <c r="C150" i="4"/>
  <c r="E149" i="4"/>
  <c r="M149" i="4"/>
  <c r="B149" i="4"/>
  <c r="J149" i="4"/>
  <c r="K149" i="4"/>
  <c r="D149" i="4"/>
  <c r="I149" i="4"/>
  <c r="L149" i="4"/>
  <c r="F148" i="4"/>
  <c r="H148" i="4" s="1"/>
  <c r="G148" i="4"/>
  <c r="N148" i="4" l="1"/>
  <c r="F149" i="4"/>
  <c r="H149" i="4" s="1"/>
  <c r="G149" i="4"/>
  <c r="J150" i="4"/>
  <c r="M150" i="4"/>
  <c r="K150" i="4"/>
  <c r="I150" i="4"/>
  <c r="C151" i="4"/>
  <c r="B150" i="4"/>
  <c r="D150" i="4"/>
  <c r="L150" i="4"/>
  <c r="E150" i="4"/>
  <c r="G150" i="4" l="1"/>
  <c r="F150" i="4"/>
  <c r="H150" i="4" s="1"/>
  <c r="N150" i="4" s="1"/>
  <c r="N149" i="4"/>
  <c r="D151" i="4"/>
  <c r="I151" i="4"/>
  <c r="C152" i="4"/>
  <c r="B151" i="4"/>
  <c r="J151" i="4"/>
  <c r="K151" i="4"/>
  <c r="E151" i="4"/>
  <c r="L151" i="4"/>
  <c r="M151" i="4"/>
  <c r="F151" i="4" l="1"/>
  <c r="H151" i="4" s="1"/>
  <c r="G151" i="4"/>
  <c r="C153" i="4"/>
  <c r="L152" i="4"/>
  <c r="E152" i="4"/>
  <c r="M152" i="4"/>
  <c r="I152" i="4"/>
  <c r="B152" i="4"/>
  <c r="J152" i="4"/>
  <c r="K152" i="4"/>
  <c r="D152" i="4"/>
  <c r="N151" i="4" l="1"/>
  <c r="F152" i="4"/>
  <c r="H152" i="4" s="1"/>
  <c r="G152" i="4"/>
  <c r="I153" i="4"/>
  <c r="L153" i="4"/>
  <c r="C154" i="4"/>
  <c r="E153" i="4"/>
  <c r="M153" i="4"/>
  <c r="B153" i="4"/>
  <c r="J153" i="4"/>
  <c r="K153" i="4"/>
  <c r="D153" i="4"/>
  <c r="N152" i="4" l="1"/>
  <c r="L154" i="4"/>
  <c r="E154" i="4"/>
  <c r="M154" i="4"/>
  <c r="K154" i="4"/>
  <c r="I154" i="4"/>
  <c r="C155" i="4"/>
  <c r="B154" i="4"/>
  <c r="J154" i="4"/>
  <c r="D154" i="4"/>
  <c r="F153" i="4"/>
  <c r="H153" i="4" s="1"/>
  <c r="G153" i="4"/>
  <c r="N153" i="4" l="1"/>
  <c r="G154" i="4"/>
  <c r="F154" i="4"/>
  <c r="H154" i="4" s="1"/>
  <c r="C156" i="4"/>
  <c r="B155" i="4"/>
  <c r="J155" i="4"/>
  <c r="K155" i="4"/>
  <c r="D155" i="4"/>
  <c r="L155" i="4"/>
  <c r="M155" i="4"/>
  <c r="E155" i="4"/>
  <c r="I155" i="4"/>
  <c r="N154" i="4" l="1"/>
  <c r="F155" i="4"/>
  <c r="H155" i="4" s="1"/>
  <c r="G155" i="4"/>
  <c r="M156" i="4"/>
  <c r="I156" i="4"/>
  <c r="C157" i="4"/>
  <c r="B156" i="4"/>
  <c r="J156" i="4"/>
  <c r="K156" i="4"/>
  <c r="D156" i="4"/>
  <c r="L156" i="4"/>
  <c r="E156" i="4"/>
  <c r="N155" i="4" l="1"/>
  <c r="J157" i="4"/>
  <c r="K157" i="4"/>
  <c r="L157" i="4"/>
  <c r="C158" i="4"/>
  <c r="D157" i="4"/>
  <c r="E157" i="4"/>
  <c r="M157" i="4"/>
  <c r="B157" i="4"/>
  <c r="I157" i="4"/>
  <c r="G156" i="4"/>
  <c r="F156" i="4"/>
  <c r="H156" i="4" s="1"/>
  <c r="N156" i="4" l="1"/>
  <c r="F157" i="4"/>
  <c r="H157" i="4" s="1"/>
  <c r="G157" i="4"/>
  <c r="E158" i="4"/>
  <c r="M158" i="4"/>
  <c r="K158" i="4"/>
  <c r="I158" i="4"/>
  <c r="C159" i="4"/>
  <c r="B158" i="4"/>
  <c r="J158" i="4"/>
  <c r="D158" i="4"/>
  <c r="L158" i="4"/>
  <c r="N157" i="4" l="1"/>
  <c r="G158" i="4"/>
  <c r="F158" i="4"/>
  <c r="H158" i="4" s="1"/>
  <c r="B159" i="4"/>
  <c r="J159" i="4"/>
  <c r="K159" i="4"/>
  <c r="D159" i="4"/>
  <c r="L159" i="4"/>
  <c r="E159" i="4"/>
  <c r="M159" i="4"/>
  <c r="I159" i="4"/>
  <c r="C160" i="4"/>
  <c r="B160" i="4" l="1"/>
  <c r="J160" i="4"/>
  <c r="K160" i="4"/>
  <c r="D160" i="4"/>
  <c r="L160" i="4"/>
  <c r="E160" i="4"/>
  <c r="M160" i="4"/>
  <c r="I160" i="4"/>
  <c r="C161" i="4"/>
  <c r="G159" i="4"/>
  <c r="F159" i="4"/>
  <c r="H159" i="4" s="1"/>
  <c r="N158" i="4"/>
  <c r="F160" i="4" l="1"/>
  <c r="H160" i="4" s="1"/>
  <c r="G160" i="4"/>
  <c r="C162" i="4"/>
  <c r="L161" i="4"/>
  <c r="E161" i="4"/>
  <c r="M161" i="4"/>
  <c r="B161" i="4"/>
  <c r="J161" i="4"/>
  <c r="K161" i="4"/>
  <c r="D161" i="4"/>
  <c r="I161" i="4"/>
  <c r="N159" i="4"/>
  <c r="N160" i="4" l="1"/>
  <c r="F161" i="4"/>
  <c r="H161" i="4" s="1"/>
  <c r="G161" i="4"/>
  <c r="I162" i="4"/>
  <c r="C163" i="4"/>
  <c r="B162" i="4"/>
  <c r="J162" i="4"/>
  <c r="D162" i="4"/>
  <c r="L162" i="4"/>
  <c r="E162" i="4"/>
  <c r="M162" i="4"/>
  <c r="K162" i="4"/>
  <c r="N161" i="4" l="1"/>
  <c r="G162" i="4"/>
  <c r="F162" i="4"/>
  <c r="H162" i="4" s="1"/>
  <c r="I163" i="4"/>
  <c r="C164" i="4"/>
  <c r="B163" i="4"/>
  <c r="J163" i="4"/>
  <c r="D163" i="4"/>
  <c r="L163" i="4"/>
  <c r="K163" i="4"/>
  <c r="E163" i="4"/>
  <c r="M163" i="4"/>
  <c r="N162" i="4" l="1"/>
  <c r="I164" i="4"/>
  <c r="C165" i="4"/>
  <c r="J164" i="4"/>
  <c r="B164" i="4"/>
  <c r="K164" i="4"/>
  <c r="D164" i="4"/>
  <c r="L164" i="4"/>
  <c r="E164" i="4"/>
  <c r="M164" i="4"/>
  <c r="F163" i="4"/>
  <c r="H163" i="4" s="1"/>
  <c r="G163" i="4"/>
  <c r="N163" i="4" l="1"/>
  <c r="L165" i="4"/>
  <c r="E165" i="4"/>
  <c r="M165" i="4"/>
  <c r="B165" i="4"/>
  <c r="J165" i="4"/>
  <c r="K165" i="4"/>
  <c r="C166" i="4"/>
  <c r="D165" i="4"/>
  <c r="I165" i="4"/>
  <c r="G164" i="4"/>
  <c r="F164" i="4"/>
  <c r="H164" i="4" s="1"/>
  <c r="N164" i="4" s="1"/>
  <c r="F165" i="4" l="1"/>
  <c r="H165" i="4" s="1"/>
  <c r="G165" i="4"/>
  <c r="L166" i="4"/>
  <c r="E166" i="4"/>
  <c r="B166" i="4"/>
  <c r="J166" i="4"/>
  <c r="K166" i="4"/>
  <c r="M166" i="4"/>
  <c r="I166" i="4"/>
  <c r="C167" i="4"/>
  <c r="D166" i="4"/>
  <c r="G166" i="4" l="1"/>
  <c r="F166" i="4"/>
  <c r="H166" i="4" s="1"/>
  <c r="N166" i="4" s="1"/>
  <c r="E167" i="4"/>
  <c r="K167" i="4"/>
  <c r="L167" i="4"/>
  <c r="M167" i="4"/>
  <c r="D167" i="4"/>
  <c r="I167" i="4"/>
  <c r="C168" i="4"/>
  <c r="B167" i="4"/>
  <c r="J167" i="4"/>
  <c r="N165" i="4"/>
  <c r="F167" i="4" l="1"/>
  <c r="H167" i="4" s="1"/>
  <c r="G167" i="4"/>
  <c r="I168" i="4"/>
  <c r="J168" i="4"/>
  <c r="M168" i="4"/>
  <c r="K168" i="4"/>
  <c r="D168" i="4"/>
  <c r="L168" i="4"/>
  <c r="B168" i="4"/>
  <c r="E168" i="4"/>
  <c r="C169" i="4"/>
  <c r="N167" i="4" l="1"/>
  <c r="J169" i="4"/>
  <c r="K169" i="4"/>
  <c r="B169" i="4"/>
  <c r="L169" i="4"/>
  <c r="D169" i="4"/>
  <c r="C170" i="4"/>
  <c r="I169" i="4"/>
  <c r="E169" i="4"/>
  <c r="M169" i="4"/>
  <c r="F168" i="4"/>
  <c r="H168" i="4" s="1"/>
  <c r="G168" i="4"/>
  <c r="E170" i="4" l="1"/>
  <c r="C171" i="4"/>
  <c r="I170" i="4"/>
  <c r="J170" i="4"/>
  <c r="K170" i="4"/>
  <c r="B170" i="4"/>
  <c r="L170" i="4"/>
  <c r="M170" i="4"/>
  <c r="D170" i="4"/>
  <c r="G169" i="4"/>
  <c r="F169" i="4"/>
  <c r="H169" i="4" s="1"/>
  <c r="N168" i="4"/>
  <c r="N169" i="4" l="1"/>
  <c r="M171" i="4"/>
  <c r="I171" i="4"/>
  <c r="C172" i="4"/>
  <c r="B171" i="4"/>
  <c r="J171" i="4"/>
  <c r="D171" i="4"/>
  <c r="E171" i="4"/>
  <c r="K171" i="4"/>
  <c r="L171" i="4"/>
  <c r="G170" i="4"/>
  <c r="F170" i="4"/>
  <c r="H170" i="4" s="1"/>
  <c r="F171" i="4" l="1"/>
  <c r="H171" i="4" s="1"/>
  <c r="N171" i="4" s="1"/>
  <c r="G171" i="4"/>
  <c r="N170" i="4"/>
  <c r="J172" i="4"/>
  <c r="M172" i="4"/>
  <c r="B172" i="4"/>
  <c r="E172" i="4"/>
  <c r="C173" i="4"/>
  <c r="I172" i="4"/>
  <c r="K172" i="4"/>
  <c r="D172" i="4"/>
  <c r="L172" i="4"/>
  <c r="F172" i="4" l="1"/>
  <c r="H172" i="4" s="1"/>
  <c r="G172" i="4"/>
  <c r="E173" i="4"/>
  <c r="M173" i="4"/>
  <c r="I173" i="4"/>
  <c r="J173" i="4"/>
  <c r="K173" i="4"/>
  <c r="B173" i="4"/>
  <c r="L173" i="4"/>
  <c r="D173" i="4"/>
  <c r="C174" i="4"/>
  <c r="N172" i="4" l="1"/>
  <c r="L174" i="4"/>
  <c r="M174" i="4"/>
  <c r="B174" i="4"/>
  <c r="D174" i="4"/>
  <c r="E174" i="4"/>
  <c r="C175" i="4"/>
  <c r="I174" i="4"/>
  <c r="J174" i="4"/>
  <c r="K174" i="4"/>
  <c r="F173" i="4"/>
  <c r="H173" i="4" s="1"/>
  <c r="N173" i="4" s="1"/>
  <c r="G173" i="4"/>
  <c r="K175" i="4" l="1"/>
  <c r="I175" i="4"/>
  <c r="C176" i="4"/>
  <c r="B175" i="4"/>
  <c r="J175" i="4"/>
  <c r="L175" i="4"/>
  <c r="M175" i="4"/>
  <c r="D175" i="4"/>
  <c r="E175" i="4"/>
  <c r="F174" i="4"/>
  <c r="H174" i="4" s="1"/>
  <c r="N174" i="4" s="1"/>
  <c r="G174" i="4"/>
  <c r="E176" i="4" l="1"/>
  <c r="C177" i="4"/>
  <c r="K176" i="4"/>
  <c r="D176" i="4"/>
  <c r="L176" i="4"/>
  <c r="I176" i="4"/>
  <c r="J176" i="4"/>
  <c r="M176" i="4"/>
  <c r="B176" i="4"/>
  <c r="F175" i="4"/>
  <c r="H175" i="4" s="1"/>
  <c r="N175" i="4" s="1"/>
  <c r="G175" i="4"/>
  <c r="C178" i="4" l="1"/>
  <c r="I177" i="4"/>
  <c r="J177" i="4"/>
  <c r="K177" i="4"/>
  <c r="L177" i="4"/>
  <c r="E177" i="4"/>
  <c r="M177" i="4"/>
  <c r="D177" i="4"/>
  <c r="B177" i="4"/>
  <c r="F176" i="4"/>
  <c r="H176" i="4" s="1"/>
  <c r="G176" i="4"/>
  <c r="F177" i="4" l="1"/>
  <c r="H177" i="4" s="1"/>
  <c r="G177" i="4"/>
  <c r="E178" i="4"/>
  <c r="C179" i="4"/>
  <c r="I178" i="4"/>
  <c r="J178" i="4"/>
  <c r="B178" i="4"/>
  <c r="K178" i="4"/>
  <c r="L178" i="4"/>
  <c r="D178" i="4"/>
  <c r="M178" i="4"/>
  <c r="N176" i="4"/>
  <c r="N177" i="4" l="1"/>
  <c r="J179" i="4"/>
  <c r="B179" i="4"/>
  <c r="K179" i="4"/>
  <c r="L179" i="4"/>
  <c r="D179" i="4"/>
  <c r="E179" i="4"/>
  <c r="M179" i="4"/>
  <c r="I179" i="4"/>
  <c r="C180" i="4"/>
  <c r="G178" i="4"/>
  <c r="F178" i="4"/>
  <c r="H178" i="4" s="1"/>
  <c r="N178" i="4" l="1"/>
  <c r="G179" i="4"/>
  <c r="F179" i="4"/>
  <c r="H179" i="4" s="1"/>
  <c r="N179" i="4" s="1"/>
  <c r="J180" i="4"/>
  <c r="B180" i="4"/>
  <c r="L180" i="4"/>
  <c r="D180" i="4"/>
  <c r="M180" i="4"/>
  <c r="K180" i="4"/>
  <c r="E180" i="4"/>
  <c r="I180" i="4"/>
  <c r="C181" i="4"/>
  <c r="D181" i="4" l="1"/>
  <c r="L181" i="4"/>
  <c r="E181" i="4"/>
  <c r="M181" i="4"/>
  <c r="C182" i="4"/>
  <c r="I181" i="4"/>
  <c r="J181" i="4"/>
  <c r="B181" i="4"/>
  <c r="K181" i="4"/>
  <c r="F180" i="4"/>
  <c r="H180" i="4" s="1"/>
  <c r="N180" i="4" s="1"/>
  <c r="G180" i="4"/>
  <c r="J182" i="4" l="1"/>
  <c r="B182" i="4"/>
  <c r="K182" i="4"/>
  <c r="L182" i="4"/>
  <c r="D182" i="4"/>
  <c r="M182" i="4"/>
  <c r="E182" i="4"/>
  <c r="C183" i="4"/>
  <c r="I182" i="4"/>
  <c r="G181" i="4"/>
  <c r="F181" i="4"/>
  <c r="H181" i="4" s="1"/>
  <c r="N181" i="4" s="1"/>
  <c r="G182" i="4" l="1"/>
  <c r="F182" i="4"/>
  <c r="H182" i="4" s="1"/>
  <c r="J183" i="4"/>
  <c r="D183" i="4"/>
  <c r="K183" i="4"/>
  <c r="L183" i="4"/>
  <c r="E183" i="4"/>
  <c r="M183" i="4"/>
  <c r="I183" i="4"/>
  <c r="C184" i="4"/>
  <c r="B183" i="4"/>
  <c r="N182" i="4" l="1"/>
  <c r="C185" i="4"/>
  <c r="B184" i="4"/>
  <c r="J184" i="4"/>
  <c r="K184" i="4"/>
  <c r="D184" i="4"/>
  <c r="I184" i="4"/>
  <c r="L184" i="4"/>
  <c r="E184" i="4"/>
  <c r="M184" i="4"/>
  <c r="F183" i="4"/>
  <c r="H183" i="4" s="1"/>
  <c r="N183" i="4" s="1"/>
  <c r="G183" i="4"/>
  <c r="C186" i="4" l="1"/>
  <c r="B185" i="4"/>
  <c r="J185" i="4"/>
  <c r="K185" i="4"/>
  <c r="D185" i="4"/>
  <c r="L185" i="4"/>
  <c r="E185" i="4"/>
  <c r="M185" i="4"/>
  <c r="I185" i="4"/>
  <c r="G184" i="4"/>
  <c r="F184" i="4"/>
  <c r="H184" i="4" s="1"/>
  <c r="N184" i="4" s="1"/>
  <c r="E186" i="4" l="1"/>
  <c r="M186" i="4"/>
  <c r="B186" i="4"/>
  <c r="I186" i="4"/>
  <c r="J186" i="4"/>
  <c r="C187" i="4"/>
  <c r="K186" i="4"/>
  <c r="D186" i="4"/>
  <c r="L186" i="4"/>
  <c r="F185" i="4"/>
  <c r="H185" i="4" s="1"/>
  <c r="G185" i="4"/>
  <c r="F186" i="4" l="1"/>
  <c r="H186" i="4" s="1"/>
  <c r="G186" i="4"/>
  <c r="E187" i="4"/>
  <c r="M187" i="4"/>
  <c r="I187" i="4"/>
  <c r="C188" i="4"/>
  <c r="B187" i="4"/>
  <c r="J187" i="4"/>
  <c r="K187" i="4"/>
  <c r="L187" i="4"/>
  <c r="D187" i="4"/>
  <c r="N185" i="4"/>
  <c r="N186" i="4" l="1"/>
  <c r="F187" i="4"/>
  <c r="H187" i="4" s="1"/>
  <c r="G187" i="4"/>
  <c r="I188" i="4"/>
  <c r="C189" i="4"/>
  <c r="B188" i="4"/>
  <c r="J188" i="4"/>
  <c r="K188" i="4"/>
  <c r="D188" i="4"/>
  <c r="L188" i="4"/>
  <c r="E188" i="4"/>
  <c r="M188" i="4"/>
  <c r="N187" i="4" l="1"/>
  <c r="G188" i="4"/>
  <c r="F188" i="4"/>
  <c r="H188" i="4" s="1"/>
  <c r="C190" i="4"/>
  <c r="B189" i="4"/>
  <c r="J189" i="4"/>
  <c r="K189" i="4"/>
  <c r="D189" i="4"/>
  <c r="L189" i="4"/>
  <c r="E189" i="4"/>
  <c r="M189" i="4"/>
  <c r="I189" i="4"/>
  <c r="N188" i="4" l="1"/>
  <c r="J190" i="4"/>
  <c r="C191" i="4"/>
  <c r="K190" i="4"/>
  <c r="D190" i="4"/>
  <c r="L190" i="4"/>
  <c r="E190" i="4"/>
  <c r="M190" i="4"/>
  <c r="B190" i="4"/>
  <c r="I190" i="4"/>
  <c r="G189" i="4"/>
  <c r="F189" i="4"/>
  <c r="H189" i="4" s="1"/>
  <c r="N189" i="4" s="1"/>
  <c r="F190" i="4" l="1"/>
  <c r="H190" i="4" s="1"/>
  <c r="N190" i="4" s="1"/>
  <c r="G190" i="4"/>
  <c r="L191" i="4"/>
  <c r="K191" i="4"/>
  <c r="E191" i="4"/>
  <c r="M191" i="4"/>
  <c r="I191" i="4"/>
  <c r="C192" i="4"/>
  <c r="B191" i="4"/>
  <c r="J191" i="4"/>
  <c r="D191" i="4"/>
  <c r="J192" i="4" l="1"/>
  <c r="K192" i="4"/>
  <c r="D192" i="4"/>
  <c r="L192" i="4"/>
  <c r="E192" i="4"/>
  <c r="M192" i="4"/>
  <c r="I192" i="4"/>
  <c r="C193" i="4"/>
  <c r="B192" i="4"/>
  <c r="F191" i="4"/>
  <c r="H191" i="4" s="1"/>
  <c r="G191" i="4"/>
  <c r="I193" i="4" l="1"/>
  <c r="C194" i="4"/>
  <c r="B193" i="4"/>
  <c r="J193" i="4"/>
  <c r="K193" i="4"/>
  <c r="D193" i="4"/>
  <c r="L193" i="4"/>
  <c r="E193" i="4"/>
  <c r="M193" i="4"/>
  <c r="G192" i="4"/>
  <c r="F192" i="4"/>
  <c r="H192" i="4" s="1"/>
  <c r="N191" i="4"/>
  <c r="N192" i="4" l="1"/>
  <c r="F193" i="4"/>
  <c r="H193" i="4" s="1"/>
  <c r="G193" i="4"/>
  <c r="I194" i="4"/>
  <c r="J194" i="4"/>
  <c r="C195" i="4"/>
  <c r="B194" i="4"/>
  <c r="K194" i="4"/>
  <c r="D194" i="4"/>
  <c r="L194" i="4"/>
  <c r="E194" i="4"/>
  <c r="M194" i="4"/>
  <c r="N193" i="4" l="1"/>
  <c r="G194" i="4"/>
  <c r="F194" i="4"/>
  <c r="H194" i="4" s="1"/>
  <c r="N194" i="4" s="1"/>
  <c r="L195" i="4"/>
  <c r="E195" i="4"/>
  <c r="M195" i="4"/>
  <c r="I195" i="4"/>
  <c r="C196" i="4"/>
  <c r="B195" i="4"/>
  <c r="J195" i="4"/>
  <c r="D195" i="4"/>
  <c r="K195" i="4"/>
  <c r="J196" i="4" l="1"/>
  <c r="K196" i="4"/>
  <c r="D196" i="4"/>
  <c r="L196" i="4"/>
  <c r="M196" i="4"/>
  <c r="E196" i="4"/>
  <c r="I196" i="4"/>
  <c r="C197" i="4"/>
  <c r="B196" i="4"/>
  <c r="F195" i="4"/>
  <c r="H195" i="4" s="1"/>
  <c r="G195" i="4"/>
  <c r="N195" i="4" l="1"/>
  <c r="J197" i="4"/>
  <c r="K197" i="4"/>
  <c r="D197" i="4"/>
  <c r="L197" i="4"/>
  <c r="E197" i="4"/>
  <c r="I197" i="4"/>
  <c r="C198" i="4"/>
  <c r="B197" i="4"/>
  <c r="M197" i="4"/>
  <c r="F196" i="4"/>
  <c r="H196" i="4" s="1"/>
  <c r="N196" i="4" s="1"/>
  <c r="G196" i="4"/>
  <c r="K198" i="4" l="1"/>
  <c r="D198" i="4"/>
  <c r="L198" i="4"/>
  <c r="E198" i="4"/>
  <c r="M198" i="4"/>
  <c r="C199" i="4"/>
  <c r="B198" i="4"/>
  <c r="J198" i="4"/>
  <c r="I198" i="4"/>
  <c r="F197" i="4"/>
  <c r="H197" i="4" s="1"/>
  <c r="G197" i="4"/>
  <c r="N197" i="4" l="1"/>
  <c r="I199" i="4"/>
  <c r="C200" i="4"/>
  <c r="B199" i="4"/>
  <c r="J199" i="4"/>
  <c r="D199" i="4"/>
  <c r="K199" i="4"/>
  <c r="L199" i="4"/>
  <c r="E199" i="4"/>
  <c r="M199" i="4"/>
  <c r="F198" i="4"/>
  <c r="H198" i="4" s="1"/>
  <c r="N198" i="4" s="1"/>
  <c r="G198" i="4"/>
  <c r="E200" i="4" l="1"/>
  <c r="M200" i="4"/>
  <c r="I200" i="4"/>
  <c r="C201" i="4"/>
  <c r="B200" i="4"/>
  <c r="J200" i="4"/>
  <c r="K200" i="4"/>
  <c r="D200" i="4"/>
  <c r="L200" i="4"/>
  <c r="G199" i="4"/>
  <c r="F199" i="4"/>
  <c r="H199" i="4" s="1"/>
  <c r="N199" i="4" s="1"/>
  <c r="K201" i="4" l="1"/>
  <c r="D201" i="4"/>
  <c r="L201" i="4"/>
  <c r="E201" i="4"/>
  <c r="M201" i="4"/>
  <c r="I201" i="4"/>
  <c r="C202" i="4"/>
  <c r="B201" i="4"/>
  <c r="J201" i="4"/>
  <c r="G200" i="4"/>
  <c r="F200" i="4"/>
  <c r="H200" i="4" s="1"/>
  <c r="E202" i="4" l="1"/>
  <c r="M202" i="4"/>
  <c r="B202" i="4"/>
  <c r="I202" i="4"/>
  <c r="J202" i="4"/>
  <c r="C203" i="4"/>
  <c r="K202" i="4"/>
  <c r="D202" i="4"/>
  <c r="L202" i="4"/>
  <c r="F201" i="4"/>
  <c r="H201" i="4" s="1"/>
  <c r="N201" i="4" s="1"/>
  <c r="G201" i="4"/>
  <c r="N200" i="4"/>
  <c r="J203" i="4" l="1"/>
  <c r="K203" i="4"/>
  <c r="L203" i="4"/>
  <c r="D203" i="4"/>
  <c r="M203" i="4"/>
  <c r="C204" i="4"/>
  <c r="E203" i="4"/>
  <c r="I203" i="4"/>
  <c r="B203" i="4"/>
  <c r="F202" i="4"/>
  <c r="H202" i="4" s="1"/>
  <c r="N202" i="4" s="1"/>
  <c r="G202" i="4"/>
  <c r="F203" i="4" l="1"/>
  <c r="H203" i="4" s="1"/>
  <c r="G203" i="4"/>
  <c r="D204" i="4"/>
  <c r="L204" i="4"/>
  <c r="E204" i="4"/>
  <c r="M204" i="4"/>
  <c r="I204" i="4"/>
  <c r="C205" i="4"/>
  <c r="B204" i="4"/>
  <c r="J204" i="4"/>
  <c r="K204" i="4"/>
  <c r="N203" i="4" l="1"/>
  <c r="C206" i="4"/>
  <c r="B205" i="4"/>
  <c r="J205" i="4"/>
  <c r="K205" i="4"/>
  <c r="D205" i="4"/>
  <c r="L205" i="4"/>
  <c r="E205" i="4"/>
  <c r="M205" i="4"/>
  <c r="I205" i="4"/>
  <c r="G204" i="4"/>
  <c r="F204" i="4"/>
  <c r="H204" i="4" s="1"/>
  <c r="N204" i="4" l="1"/>
  <c r="F205" i="4"/>
  <c r="H205" i="4" s="1"/>
  <c r="N205" i="4" s="1"/>
  <c r="G205" i="4"/>
  <c r="J206" i="4"/>
  <c r="C207" i="4"/>
  <c r="K206" i="4"/>
  <c r="D206" i="4"/>
  <c r="L206" i="4"/>
  <c r="E206" i="4"/>
  <c r="M206" i="4"/>
  <c r="B206" i="4"/>
  <c r="I206" i="4"/>
  <c r="F206" i="4" l="1"/>
  <c r="H206" i="4" s="1"/>
  <c r="G206" i="4"/>
  <c r="E207" i="4"/>
  <c r="M207" i="4"/>
  <c r="B207" i="4"/>
  <c r="J207" i="4"/>
  <c r="D207" i="4"/>
  <c r="I207" i="4"/>
  <c r="K207" i="4"/>
  <c r="L207" i="4"/>
  <c r="C208" i="4"/>
  <c r="F207" i="4" l="1"/>
  <c r="H207" i="4" s="1"/>
  <c r="G207" i="4"/>
  <c r="I208" i="4"/>
  <c r="C209" i="4"/>
  <c r="D208" i="4"/>
  <c r="L208" i="4"/>
  <c r="J208" i="4"/>
  <c r="K208" i="4"/>
  <c r="M208" i="4"/>
  <c r="B208" i="4"/>
  <c r="E208" i="4"/>
  <c r="N206" i="4"/>
  <c r="N207" i="4" l="1"/>
  <c r="G208" i="4"/>
  <c r="F208" i="4"/>
  <c r="H208" i="4" s="1"/>
  <c r="N208" i="4" s="1"/>
  <c r="M209" i="4"/>
  <c r="D209" i="4"/>
  <c r="E209" i="4"/>
  <c r="I209" i="4"/>
  <c r="C210" i="4"/>
  <c r="J209" i="4"/>
  <c r="K209" i="4"/>
  <c r="B209" i="4"/>
  <c r="L209" i="4"/>
  <c r="G209" i="4" l="1"/>
  <c r="F209" i="4"/>
  <c r="H209" i="4" s="1"/>
  <c r="B210" i="4"/>
  <c r="I210" i="4"/>
  <c r="K210" i="4"/>
  <c r="D210" i="4"/>
  <c r="L210" i="4"/>
  <c r="E210" i="4"/>
  <c r="M210" i="4"/>
  <c r="J210" i="4"/>
  <c r="C211" i="4"/>
  <c r="N209" i="4" l="1"/>
  <c r="I211" i="4"/>
  <c r="E211" i="4"/>
  <c r="M211" i="4"/>
  <c r="B211" i="4"/>
  <c r="J211" i="4"/>
  <c r="L211" i="4"/>
  <c r="C212" i="4"/>
  <c r="D211" i="4"/>
  <c r="K211" i="4"/>
  <c r="F210" i="4"/>
  <c r="H210" i="4" s="1"/>
  <c r="N210" i="4" s="1"/>
  <c r="G210" i="4"/>
  <c r="F211" i="4" l="1"/>
  <c r="H211" i="4" s="1"/>
  <c r="G211" i="4"/>
  <c r="B212" i="4"/>
  <c r="C213" i="4"/>
  <c r="E212" i="4"/>
  <c r="J212" i="4"/>
  <c r="I212" i="4"/>
  <c r="D212" i="4"/>
  <c r="L212" i="4"/>
  <c r="K212" i="4"/>
  <c r="M212" i="4"/>
  <c r="M213" i="4" l="1"/>
  <c r="D213" i="4"/>
  <c r="E213" i="4"/>
  <c r="I213" i="4"/>
  <c r="C214" i="4"/>
  <c r="B213" i="4"/>
  <c r="J213" i="4"/>
  <c r="K213" i="4"/>
  <c r="L213" i="4"/>
  <c r="N211" i="4"/>
  <c r="G212" i="4"/>
  <c r="F212" i="4"/>
  <c r="H212" i="4" s="1"/>
  <c r="N212" i="4" l="1"/>
  <c r="L214" i="4"/>
  <c r="I214" i="4"/>
  <c r="J214" i="4"/>
  <c r="M214" i="4"/>
  <c r="B214" i="4"/>
  <c r="K214" i="4"/>
  <c r="D214" i="4"/>
  <c r="E214" i="4"/>
  <c r="C215" i="4"/>
  <c r="F213" i="4"/>
  <c r="H213" i="4" s="1"/>
  <c r="G213" i="4"/>
  <c r="N213" i="4" l="1"/>
  <c r="M215" i="4"/>
  <c r="C216" i="4"/>
  <c r="I215" i="4"/>
  <c r="J215" i="4"/>
  <c r="K215" i="4"/>
  <c r="B215" i="4"/>
  <c r="L215" i="4"/>
  <c r="D215" i="4"/>
  <c r="E215" i="4"/>
  <c r="G214" i="4"/>
  <c r="F214" i="4"/>
  <c r="H214" i="4" s="1"/>
  <c r="N214" i="4" l="1"/>
  <c r="L216" i="4"/>
  <c r="K216" i="4"/>
  <c r="M216" i="4"/>
  <c r="D216" i="4"/>
  <c r="E216" i="4"/>
  <c r="C217" i="4"/>
  <c r="I216" i="4"/>
  <c r="J216" i="4"/>
  <c r="B216" i="4"/>
  <c r="F215" i="4"/>
  <c r="H215" i="4" s="1"/>
  <c r="N215" i="4" s="1"/>
  <c r="G215" i="4"/>
  <c r="G216" i="4" l="1"/>
  <c r="F216" i="4"/>
  <c r="H216" i="4" s="1"/>
  <c r="I217" i="4"/>
  <c r="C218" i="4"/>
  <c r="B217" i="4"/>
  <c r="J217" i="4"/>
  <c r="K217" i="4"/>
  <c r="L217" i="4"/>
  <c r="M217" i="4"/>
  <c r="D217" i="4"/>
  <c r="E217" i="4"/>
  <c r="N216" i="4" l="1"/>
  <c r="F217" i="4"/>
  <c r="H217" i="4" s="1"/>
  <c r="G217" i="4"/>
  <c r="K218" i="4"/>
  <c r="D218" i="4"/>
  <c r="L218" i="4"/>
  <c r="C219" i="4"/>
  <c r="I218" i="4"/>
  <c r="J218" i="4"/>
  <c r="M218" i="4"/>
  <c r="B218" i="4"/>
  <c r="E218" i="4"/>
  <c r="N217" i="4" l="1"/>
  <c r="G218" i="4"/>
  <c r="F218" i="4"/>
  <c r="H218" i="4" s="1"/>
  <c r="D219" i="4"/>
  <c r="C220" i="4"/>
  <c r="I219" i="4"/>
  <c r="J219" i="4"/>
  <c r="B219" i="4"/>
  <c r="L219" i="4"/>
  <c r="K219" i="4"/>
  <c r="E219" i="4"/>
  <c r="M219" i="4"/>
  <c r="N218" i="4" l="1"/>
  <c r="J220" i="4"/>
  <c r="I220" i="4"/>
  <c r="K220" i="4"/>
  <c r="B220" i="4"/>
  <c r="L220" i="4"/>
  <c r="M220" i="4"/>
  <c r="E220" i="4"/>
  <c r="D220" i="4"/>
  <c r="C221" i="4"/>
  <c r="G219" i="4"/>
  <c r="F219" i="4"/>
  <c r="H219" i="4" s="1"/>
  <c r="N219" i="4" s="1"/>
  <c r="G220" i="4" l="1"/>
  <c r="F220" i="4"/>
  <c r="H220" i="4" s="1"/>
  <c r="J221" i="4"/>
  <c r="K221" i="4"/>
  <c r="L221" i="4"/>
  <c r="M221" i="4"/>
  <c r="D221" i="4"/>
  <c r="I221" i="4"/>
  <c r="C222" i="4"/>
  <c r="B221" i="4"/>
  <c r="E221" i="4"/>
  <c r="N220" i="4" l="1"/>
  <c r="G221" i="4"/>
  <c r="F221" i="4"/>
  <c r="H221" i="4" s="1"/>
  <c r="C223" i="4"/>
  <c r="I222" i="4"/>
  <c r="J222" i="4"/>
  <c r="B222" i="4"/>
  <c r="M222" i="4"/>
  <c r="K222" i="4"/>
  <c r="D222" i="4"/>
  <c r="L222" i="4"/>
  <c r="E222" i="4"/>
  <c r="N221" i="4" l="1"/>
  <c r="E223" i="4"/>
  <c r="M223" i="4"/>
  <c r="K223" i="4"/>
  <c r="B223" i="4"/>
  <c r="L223" i="4"/>
  <c r="D223" i="4"/>
  <c r="C224" i="4"/>
  <c r="J223" i="4"/>
  <c r="I223" i="4"/>
  <c r="F222" i="4"/>
  <c r="H222" i="4" s="1"/>
  <c r="G222" i="4"/>
  <c r="N222" i="4" l="1"/>
  <c r="K224" i="4"/>
  <c r="B224" i="4"/>
  <c r="L224" i="4"/>
  <c r="M224" i="4"/>
  <c r="D224" i="4"/>
  <c r="I224" i="4"/>
  <c r="J224" i="4"/>
  <c r="E224" i="4"/>
  <c r="C225" i="4"/>
  <c r="F223" i="4"/>
  <c r="H223" i="4" s="1"/>
  <c r="N223" i="4" s="1"/>
  <c r="G223" i="4"/>
  <c r="F224" i="4" l="1"/>
  <c r="H224" i="4" s="1"/>
  <c r="G224" i="4"/>
  <c r="M225" i="4"/>
  <c r="L225" i="4"/>
  <c r="I225" i="4"/>
  <c r="C226" i="4"/>
  <c r="B225" i="4"/>
  <c r="J225" i="4"/>
  <c r="E225" i="4"/>
  <c r="K225" i="4"/>
  <c r="D225" i="4"/>
  <c r="N224" i="4" l="1"/>
  <c r="M226" i="4"/>
  <c r="B226" i="4"/>
  <c r="E226" i="4"/>
  <c r="C227" i="4"/>
  <c r="J226" i="4"/>
  <c r="I226" i="4"/>
  <c r="K226" i="4"/>
  <c r="D226" i="4"/>
  <c r="L226" i="4"/>
  <c r="F225" i="4"/>
  <c r="H225" i="4" s="1"/>
  <c r="N225" i="4" s="1"/>
  <c r="G225" i="4"/>
  <c r="F226" i="4" l="1"/>
  <c r="H226" i="4" s="1"/>
  <c r="G226" i="4"/>
  <c r="J227" i="4"/>
  <c r="K227" i="4"/>
  <c r="B227" i="4"/>
  <c r="L227" i="4"/>
  <c r="D227" i="4"/>
  <c r="E227" i="4"/>
  <c r="M227" i="4"/>
  <c r="I227" i="4"/>
  <c r="C228" i="4"/>
  <c r="E228" i="4" l="1"/>
  <c r="C229" i="4"/>
  <c r="I228" i="4"/>
  <c r="J228" i="4"/>
  <c r="K228" i="4"/>
  <c r="D228" i="4"/>
  <c r="M228" i="4"/>
  <c r="B228" i="4"/>
  <c r="L228" i="4"/>
  <c r="N226" i="4"/>
  <c r="G227" i="4"/>
  <c r="F227" i="4"/>
  <c r="H227" i="4" s="1"/>
  <c r="N227" i="4" s="1"/>
  <c r="G228" i="4" l="1"/>
  <c r="F228" i="4"/>
  <c r="H228" i="4" s="1"/>
  <c r="N228" i="4" s="1"/>
  <c r="E229" i="4"/>
  <c r="L229" i="4"/>
  <c r="K229" i="4"/>
  <c r="I229" i="4"/>
  <c r="C230" i="4"/>
  <c r="B229" i="4"/>
  <c r="J229" i="4"/>
  <c r="M229" i="4"/>
  <c r="D229" i="4"/>
  <c r="G229" i="4" l="1"/>
  <c r="F229" i="4"/>
  <c r="H229" i="4" s="1"/>
  <c r="C231" i="4"/>
  <c r="K230" i="4"/>
  <c r="D230" i="4"/>
  <c r="L230" i="4"/>
  <c r="I230" i="4"/>
  <c r="J230" i="4"/>
  <c r="M230" i="4"/>
  <c r="B230" i="4"/>
  <c r="E230" i="4"/>
  <c r="N229" i="4" l="1"/>
  <c r="I231" i="4"/>
  <c r="J231" i="4"/>
  <c r="K231" i="4"/>
  <c r="D231" i="4"/>
  <c r="B231" i="4"/>
  <c r="E231" i="4"/>
  <c r="M231" i="4"/>
  <c r="C232" i="4"/>
  <c r="L231" i="4"/>
  <c r="F230" i="4"/>
  <c r="H230" i="4" s="1"/>
  <c r="G230" i="4"/>
  <c r="F231" i="4" l="1"/>
  <c r="H231" i="4" s="1"/>
  <c r="G231" i="4"/>
  <c r="C233" i="4"/>
  <c r="B232" i="4"/>
  <c r="L232" i="4"/>
  <c r="I232" i="4"/>
  <c r="J232" i="4"/>
  <c r="K232" i="4"/>
  <c r="D232" i="4"/>
  <c r="M232" i="4"/>
  <c r="E232" i="4"/>
  <c r="N230" i="4"/>
  <c r="G232" i="4" l="1"/>
  <c r="F232" i="4"/>
  <c r="H232" i="4" s="1"/>
  <c r="N232" i="4" s="1"/>
  <c r="N231" i="4"/>
  <c r="I233" i="4"/>
  <c r="C234" i="4"/>
  <c r="B233" i="4"/>
  <c r="J233" i="4"/>
  <c r="K233" i="4"/>
  <c r="L233" i="4"/>
  <c r="M233" i="4"/>
  <c r="D233" i="4"/>
  <c r="E233" i="4"/>
  <c r="F233" i="4" l="1"/>
  <c r="H233" i="4" s="1"/>
  <c r="N233" i="4" s="1"/>
  <c r="G233" i="4"/>
  <c r="C235" i="4"/>
  <c r="I234" i="4"/>
  <c r="E234" i="4"/>
  <c r="B234" i="4"/>
  <c r="D234" i="4"/>
  <c r="K234" i="4"/>
  <c r="J234" i="4"/>
  <c r="L234" i="4"/>
  <c r="M234" i="4"/>
  <c r="G234" i="4" l="1"/>
  <c r="F234" i="4"/>
  <c r="H234" i="4" s="1"/>
  <c r="J235" i="4"/>
  <c r="B235" i="4"/>
  <c r="K235" i="4"/>
  <c r="L235" i="4"/>
  <c r="D235" i="4"/>
  <c r="I235" i="4"/>
  <c r="C236" i="4"/>
  <c r="E235" i="4"/>
  <c r="M235" i="4"/>
  <c r="L236" i="4" l="1"/>
  <c r="E236" i="4"/>
  <c r="C237" i="4"/>
  <c r="J236" i="4"/>
  <c r="K236" i="4"/>
  <c r="I236" i="4"/>
  <c r="D236" i="4"/>
  <c r="M236" i="4"/>
  <c r="B236" i="4"/>
  <c r="N234" i="4"/>
  <c r="F235" i="4"/>
  <c r="H235" i="4" s="1"/>
  <c r="G235" i="4"/>
  <c r="N235" i="4" l="1"/>
  <c r="G236" i="4"/>
  <c r="F236" i="4"/>
  <c r="H236" i="4" s="1"/>
  <c r="N236" i="4" s="1"/>
  <c r="I237" i="4"/>
  <c r="J237" i="4"/>
  <c r="B237" i="4"/>
  <c r="K237" i="4"/>
  <c r="L237" i="4"/>
  <c r="M237" i="4"/>
  <c r="E237" i="4"/>
  <c r="D237" i="4"/>
  <c r="C238" i="4"/>
  <c r="K238" i="4" l="1"/>
  <c r="D238" i="4"/>
  <c r="M238" i="4"/>
  <c r="B238" i="4"/>
  <c r="I238" i="4"/>
  <c r="E238" i="4"/>
  <c r="J238" i="4"/>
  <c r="L238" i="4"/>
  <c r="C239" i="4"/>
  <c r="G237" i="4"/>
  <c r="F237" i="4"/>
  <c r="H237" i="4" s="1"/>
  <c r="N237" i="4" s="1"/>
  <c r="F238" i="4" l="1"/>
  <c r="H238" i="4" s="1"/>
  <c r="G238" i="4"/>
  <c r="M239" i="4"/>
  <c r="I239" i="4"/>
  <c r="J239" i="4"/>
  <c r="B239" i="4"/>
  <c r="K239" i="4"/>
  <c r="C240" i="4"/>
  <c r="D239" i="4"/>
  <c r="L239" i="4"/>
  <c r="E239" i="4"/>
  <c r="N238" i="4" l="1"/>
  <c r="G239" i="4"/>
  <c r="F239" i="4"/>
  <c r="H239" i="4" s="1"/>
  <c r="N239" i="4" s="1"/>
  <c r="J240" i="4"/>
  <c r="D240" i="4"/>
  <c r="L240" i="4"/>
  <c r="E240" i="4"/>
  <c r="M240" i="4"/>
  <c r="K240" i="4"/>
  <c r="C241" i="4"/>
  <c r="B240" i="4"/>
  <c r="I240" i="4"/>
  <c r="F240" i="4" l="1"/>
  <c r="H240" i="4" s="1"/>
  <c r="N240" i="4" s="1"/>
  <c r="G240" i="4"/>
  <c r="I241" i="4"/>
  <c r="J241" i="4"/>
  <c r="K241" i="4"/>
  <c r="L241" i="4"/>
  <c r="B241" i="4"/>
  <c r="E241" i="4"/>
  <c r="M241" i="4"/>
  <c r="D241" i="4"/>
  <c r="C242" i="4"/>
  <c r="J242" i="4" l="1"/>
  <c r="E242" i="4"/>
  <c r="K242" i="4"/>
  <c r="L242" i="4"/>
  <c r="M242" i="4"/>
  <c r="D242" i="4"/>
  <c r="I242" i="4"/>
  <c r="C243" i="4"/>
  <c r="B242" i="4"/>
  <c r="F241" i="4"/>
  <c r="H241" i="4" s="1"/>
  <c r="G241" i="4"/>
  <c r="N241" i="4" l="1"/>
  <c r="B243" i="4"/>
  <c r="J243" i="4"/>
  <c r="K243" i="4"/>
  <c r="D243" i="4"/>
  <c r="L243" i="4"/>
  <c r="I243" i="4"/>
  <c r="C244" i="4"/>
  <c r="M243" i="4"/>
  <c r="E243" i="4"/>
  <c r="G242" i="4"/>
  <c r="F242" i="4"/>
  <c r="H242" i="4" s="1"/>
  <c r="N242" i="4" s="1"/>
  <c r="G243" i="4" l="1"/>
  <c r="F243" i="4"/>
  <c r="H243" i="4" s="1"/>
  <c r="J244" i="4"/>
  <c r="C245" i="4"/>
  <c r="B244" i="4"/>
  <c r="D244" i="4"/>
  <c r="L244" i="4"/>
  <c r="E244" i="4"/>
  <c r="M244" i="4"/>
  <c r="K244" i="4"/>
  <c r="I244" i="4"/>
  <c r="N243" i="4" l="1"/>
  <c r="G244" i="4"/>
  <c r="F244" i="4"/>
  <c r="H244" i="4" s="1"/>
  <c r="M245" i="4"/>
  <c r="K245" i="4"/>
  <c r="L245" i="4"/>
  <c r="B245" i="4"/>
  <c r="C246" i="4"/>
  <c r="D245" i="4"/>
  <c r="J245" i="4"/>
  <c r="I245" i="4"/>
  <c r="E245" i="4"/>
  <c r="N244" i="4" l="1"/>
  <c r="B246" i="4"/>
  <c r="M246" i="4"/>
  <c r="D246" i="4"/>
  <c r="E246" i="4"/>
  <c r="J246" i="4"/>
  <c r="K246" i="4"/>
  <c r="I246" i="4"/>
  <c r="C247" i="4"/>
  <c r="L246" i="4"/>
  <c r="F245" i="4"/>
  <c r="H245" i="4" s="1"/>
  <c r="N245" i="4" s="1"/>
  <c r="G245" i="4"/>
  <c r="I247" i="4" l="1"/>
  <c r="C248" i="4"/>
  <c r="L247" i="4"/>
  <c r="M247" i="4"/>
  <c r="D247" i="4"/>
  <c r="B247" i="4"/>
  <c r="J247" i="4"/>
  <c r="K247" i="4"/>
  <c r="E247" i="4"/>
  <c r="G246" i="4"/>
  <c r="F246" i="4"/>
  <c r="H246" i="4" s="1"/>
  <c r="N246" i="4" s="1"/>
  <c r="I248" i="4" l="1"/>
  <c r="J248" i="4"/>
  <c r="B248" i="4"/>
  <c r="C249" i="4"/>
  <c r="D248" i="4"/>
  <c r="L248" i="4"/>
  <c r="E248" i="4"/>
  <c r="M248" i="4"/>
  <c r="K248" i="4"/>
  <c r="G247" i="4"/>
  <c r="F247" i="4"/>
  <c r="H247" i="4" s="1"/>
  <c r="N247" i="4" s="1"/>
  <c r="G248" i="4" l="1"/>
  <c r="F248" i="4"/>
  <c r="H248" i="4" s="1"/>
  <c r="N248" i="4" s="1"/>
  <c r="I249" i="4"/>
  <c r="J249" i="4"/>
  <c r="K249" i="4"/>
  <c r="L249" i="4"/>
  <c r="B249" i="4"/>
  <c r="D249" i="4"/>
  <c r="C250" i="4"/>
  <c r="E249" i="4"/>
  <c r="M249" i="4"/>
  <c r="G249" i="4" l="1"/>
  <c r="F249" i="4"/>
  <c r="H249" i="4" s="1"/>
  <c r="C251" i="4"/>
  <c r="E250" i="4"/>
  <c r="J250" i="4"/>
  <c r="K250" i="4"/>
  <c r="L250" i="4"/>
  <c r="I250" i="4"/>
  <c r="B250" i="4"/>
  <c r="M250" i="4"/>
  <c r="D250" i="4"/>
  <c r="G250" i="4" l="1"/>
  <c r="F250" i="4"/>
  <c r="H250" i="4" s="1"/>
  <c r="C252" i="4"/>
  <c r="E251" i="4"/>
  <c r="L251" i="4"/>
  <c r="M251" i="4"/>
  <c r="D251" i="4"/>
  <c r="B251" i="4"/>
  <c r="J251" i="4"/>
  <c r="K251" i="4"/>
  <c r="I251" i="4"/>
  <c r="N249" i="4"/>
  <c r="N250" i="4" l="1"/>
  <c r="G251" i="4"/>
  <c r="F251" i="4"/>
  <c r="H251" i="4" s="1"/>
  <c r="D252" i="4"/>
  <c r="L252" i="4"/>
  <c r="E252" i="4"/>
  <c r="M252" i="4"/>
  <c r="B252" i="4"/>
  <c r="C253" i="4"/>
  <c r="I252" i="4"/>
  <c r="J252" i="4"/>
  <c r="K252" i="4"/>
  <c r="N251" i="4" l="1"/>
  <c r="F252" i="4"/>
  <c r="H252" i="4" s="1"/>
  <c r="G252" i="4"/>
  <c r="C254" i="4"/>
  <c r="J253" i="4"/>
  <c r="I253" i="4"/>
  <c r="K253" i="4"/>
  <c r="B253" i="4"/>
  <c r="L253" i="4"/>
  <c r="M253" i="4"/>
  <c r="D253" i="4"/>
  <c r="E253" i="4"/>
  <c r="L254" i="4" l="1"/>
  <c r="M254" i="4"/>
  <c r="D254" i="4"/>
  <c r="E254" i="4"/>
  <c r="I254" i="4"/>
  <c r="C255" i="4"/>
  <c r="J254" i="4"/>
  <c r="K254" i="4"/>
  <c r="B254" i="4"/>
  <c r="N252" i="4"/>
  <c r="F253" i="4"/>
  <c r="H253" i="4" s="1"/>
  <c r="G253" i="4"/>
  <c r="N253" i="4" l="1"/>
  <c r="J255" i="4"/>
  <c r="K255" i="4"/>
  <c r="E255" i="4"/>
  <c r="C256" i="4"/>
  <c r="I255" i="4"/>
  <c r="L255" i="4"/>
  <c r="D255" i="4"/>
  <c r="M255" i="4"/>
  <c r="B255" i="4"/>
  <c r="G254" i="4"/>
  <c r="F254" i="4"/>
  <c r="H254" i="4" s="1"/>
  <c r="N254" i="4" l="1"/>
  <c r="F255" i="4"/>
  <c r="H255" i="4" s="1"/>
  <c r="G255" i="4"/>
  <c r="J256" i="4"/>
  <c r="I256" i="4"/>
  <c r="D256" i="4"/>
  <c r="L256" i="4"/>
  <c r="E256" i="4"/>
  <c r="M256" i="4"/>
  <c r="K256" i="4"/>
  <c r="B256" i="4"/>
  <c r="C257" i="4"/>
  <c r="N255" i="4" l="1"/>
  <c r="I257" i="4"/>
  <c r="J257" i="4"/>
  <c r="K257" i="4"/>
  <c r="B257" i="4"/>
  <c r="D257" i="4"/>
  <c r="L257" i="4"/>
  <c r="E257" i="4"/>
  <c r="M257" i="4"/>
  <c r="C258" i="4"/>
  <c r="G256" i="4"/>
  <c r="F256" i="4"/>
  <c r="H256" i="4" s="1"/>
  <c r="F257" i="4" l="1"/>
  <c r="H257" i="4" s="1"/>
  <c r="G257" i="4"/>
  <c r="B258" i="4"/>
  <c r="L258" i="4"/>
  <c r="D258" i="4"/>
  <c r="M258" i="4"/>
  <c r="I258" i="4"/>
  <c r="C259" i="4"/>
  <c r="E258" i="4"/>
  <c r="J258" i="4"/>
  <c r="K258" i="4"/>
  <c r="N256" i="4"/>
  <c r="J259" i="4" l="1"/>
  <c r="K259" i="4"/>
  <c r="M259" i="4"/>
  <c r="D259" i="4"/>
  <c r="E259" i="4"/>
  <c r="C260" i="4"/>
  <c r="L259" i="4"/>
  <c r="I259" i="4"/>
  <c r="B259" i="4"/>
  <c r="N257" i="4"/>
  <c r="F258" i="4"/>
  <c r="H258" i="4" s="1"/>
  <c r="N258" i="4" s="1"/>
  <c r="G258" i="4"/>
  <c r="E260" i="4" l="1"/>
  <c r="M260" i="4"/>
  <c r="I260" i="4"/>
  <c r="J260" i="4"/>
  <c r="K260" i="4"/>
  <c r="D260" i="4"/>
  <c r="L260" i="4"/>
  <c r="B260" i="4"/>
  <c r="C261" i="4"/>
  <c r="G259" i="4"/>
  <c r="F259" i="4"/>
  <c r="H259" i="4" s="1"/>
  <c r="K261" i="4" l="1"/>
  <c r="B261" i="4"/>
  <c r="L261" i="4"/>
  <c r="D261" i="4"/>
  <c r="M261" i="4"/>
  <c r="E261" i="4"/>
  <c r="C262" i="4"/>
  <c r="I261" i="4"/>
  <c r="J261" i="4"/>
  <c r="N259" i="4"/>
  <c r="F260" i="4"/>
  <c r="H260" i="4" s="1"/>
  <c r="G260" i="4"/>
  <c r="N260" i="4" l="1"/>
  <c r="F261" i="4"/>
  <c r="H261" i="4" s="1"/>
  <c r="N261" i="4" s="1"/>
  <c r="G261" i="4"/>
  <c r="I262" i="4"/>
  <c r="C263" i="4"/>
  <c r="M262" i="4"/>
  <c r="D262" i="4"/>
  <c r="E262" i="4"/>
  <c r="J262" i="4"/>
  <c r="B262" i="4"/>
  <c r="L262" i="4"/>
  <c r="K262" i="4"/>
  <c r="F262" i="4" l="1"/>
  <c r="H262" i="4" s="1"/>
  <c r="G262" i="4"/>
  <c r="M263" i="4"/>
  <c r="D263" i="4"/>
  <c r="E263" i="4"/>
  <c r="C264" i="4"/>
  <c r="J263" i="4"/>
  <c r="K263" i="4"/>
  <c r="B263" i="4"/>
  <c r="I263" i="4"/>
  <c r="L263" i="4"/>
  <c r="N262" i="4" l="1"/>
  <c r="F263" i="4"/>
  <c r="H263" i="4" s="1"/>
  <c r="G263" i="4"/>
  <c r="C265" i="4"/>
  <c r="I264" i="4"/>
  <c r="J264" i="4"/>
  <c r="B264" i="4"/>
  <c r="K264" i="4"/>
  <c r="D264" i="4"/>
  <c r="L264" i="4"/>
  <c r="E264" i="4"/>
  <c r="M264" i="4"/>
  <c r="N263" i="4" l="1"/>
  <c r="I265" i="4"/>
  <c r="C266" i="4"/>
  <c r="J265" i="4"/>
  <c r="B265" i="4"/>
  <c r="K265" i="4"/>
  <c r="L265" i="4"/>
  <c r="D265" i="4"/>
  <c r="M265" i="4"/>
  <c r="E265" i="4"/>
  <c r="G264" i="4"/>
  <c r="F264" i="4"/>
  <c r="H264" i="4" s="1"/>
  <c r="L266" i="4" l="1"/>
  <c r="E266" i="4"/>
  <c r="C267" i="4"/>
  <c r="I266" i="4"/>
  <c r="J266" i="4"/>
  <c r="D266" i="4"/>
  <c r="B266" i="4"/>
  <c r="K266" i="4"/>
  <c r="M266" i="4"/>
  <c r="F265" i="4"/>
  <c r="H265" i="4" s="1"/>
  <c r="G265" i="4"/>
  <c r="N264" i="4"/>
  <c r="F266" i="4" l="1"/>
  <c r="H266" i="4" s="1"/>
  <c r="N266" i="4" s="1"/>
  <c r="G266" i="4"/>
  <c r="B267" i="4"/>
  <c r="J267" i="4"/>
  <c r="I267" i="4"/>
  <c r="K267" i="4"/>
  <c r="L267" i="4"/>
  <c r="D267" i="4"/>
  <c r="M267" i="4"/>
  <c r="E267" i="4"/>
  <c r="C268" i="4"/>
  <c r="N265" i="4"/>
  <c r="M268" i="4" l="1"/>
  <c r="B268" i="4"/>
  <c r="K268" i="4"/>
  <c r="D268" i="4"/>
  <c r="L268" i="4"/>
  <c r="E268" i="4"/>
  <c r="C269" i="4"/>
  <c r="I268" i="4"/>
  <c r="J268" i="4"/>
  <c r="F267" i="4"/>
  <c r="H267" i="4" s="1"/>
  <c r="N267" i="4" s="1"/>
  <c r="G267" i="4"/>
  <c r="B269" i="4" l="1"/>
  <c r="J269" i="4"/>
  <c r="K269" i="4"/>
  <c r="D269" i="4"/>
  <c r="L269" i="4"/>
  <c r="E269" i="4"/>
  <c r="M269" i="4"/>
  <c r="I269" i="4"/>
  <c r="C270" i="4"/>
  <c r="G268" i="4"/>
  <c r="F268" i="4"/>
  <c r="H268" i="4" s="1"/>
  <c r="N268" i="4" s="1"/>
  <c r="C271" i="4" l="1"/>
  <c r="B270" i="4"/>
  <c r="J270" i="4"/>
  <c r="K270" i="4"/>
  <c r="D270" i="4"/>
  <c r="L270" i="4"/>
  <c r="E270" i="4"/>
  <c r="M270" i="4"/>
  <c r="I270" i="4"/>
  <c r="F269" i="4"/>
  <c r="H269" i="4" s="1"/>
  <c r="G269" i="4"/>
  <c r="N269" i="4" l="1"/>
  <c r="F270" i="4"/>
  <c r="H270" i="4" s="1"/>
  <c r="G270" i="4"/>
  <c r="B271" i="4"/>
  <c r="J271" i="4"/>
  <c r="D271" i="4"/>
  <c r="L271" i="4"/>
  <c r="E271" i="4"/>
  <c r="M271" i="4"/>
  <c r="I271" i="4"/>
  <c r="C272" i="4"/>
  <c r="K271" i="4"/>
  <c r="N270" i="4" l="1"/>
  <c r="F271" i="4"/>
  <c r="H271" i="4" s="1"/>
  <c r="G271" i="4"/>
  <c r="J272" i="4"/>
  <c r="K272" i="4"/>
  <c r="E272" i="4"/>
  <c r="M272" i="4"/>
  <c r="L272" i="4"/>
  <c r="D272" i="4"/>
  <c r="I272" i="4"/>
  <c r="C273" i="4"/>
  <c r="B272" i="4"/>
  <c r="F272" i="4" l="1"/>
  <c r="H272" i="4" s="1"/>
  <c r="G272" i="4"/>
  <c r="N271" i="4"/>
  <c r="I273" i="4"/>
  <c r="C274" i="4"/>
  <c r="B273" i="4"/>
  <c r="J273" i="4"/>
  <c r="K273" i="4"/>
  <c r="D273" i="4"/>
  <c r="L273" i="4"/>
  <c r="E273" i="4"/>
  <c r="M273" i="4"/>
  <c r="N272" i="4" l="1"/>
  <c r="E274" i="4"/>
  <c r="M274" i="4"/>
  <c r="I274" i="4"/>
  <c r="C275" i="4"/>
  <c r="B274" i="4"/>
  <c r="J274" i="4"/>
  <c r="K274" i="4"/>
  <c r="D274" i="4"/>
  <c r="L274" i="4"/>
  <c r="G273" i="4"/>
  <c r="F273" i="4"/>
  <c r="H273" i="4" s="1"/>
  <c r="N273" i="4" s="1"/>
  <c r="B275" i="4" l="1"/>
  <c r="J275" i="4"/>
  <c r="D275" i="4"/>
  <c r="L275" i="4"/>
  <c r="E275" i="4"/>
  <c r="M275" i="4"/>
  <c r="I275" i="4"/>
  <c r="C276" i="4"/>
  <c r="K275" i="4"/>
  <c r="G274" i="4"/>
  <c r="F274" i="4"/>
  <c r="H274" i="4" s="1"/>
  <c r="N274" i="4" s="1"/>
  <c r="F275" i="4" l="1"/>
  <c r="H275" i="4" s="1"/>
  <c r="G275" i="4"/>
  <c r="D276" i="4"/>
  <c r="L276" i="4"/>
  <c r="I276" i="4"/>
  <c r="C277" i="4"/>
  <c r="B276" i="4"/>
  <c r="J276" i="4"/>
  <c r="K276" i="4"/>
  <c r="E276" i="4"/>
  <c r="M276" i="4"/>
  <c r="N275" i="4" l="1"/>
  <c r="K277" i="4"/>
  <c r="D277" i="4"/>
  <c r="L277" i="4"/>
  <c r="E277" i="4"/>
  <c r="M277" i="4"/>
  <c r="I277" i="4"/>
  <c r="C278" i="4"/>
  <c r="B277" i="4"/>
  <c r="J277" i="4"/>
  <c r="F276" i="4"/>
  <c r="H276" i="4" s="1"/>
  <c r="G276" i="4"/>
  <c r="N276" i="4" l="1"/>
  <c r="B278" i="4"/>
  <c r="J278" i="4"/>
  <c r="K278" i="4"/>
  <c r="D278" i="4"/>
  <c r="L278" i="4"/>
  <c r="E278" i="4"/>
  <c r="M278" i="4"/>
  <c r="I278" i="4"/>
  <c r="C279" i="4"/>
  <c r="G277" i="4"/>
  <c r="F277" i="4"/>
  <c r="H277" i="4" s="1"/>
  <c r="N277" i="4" l="1"/>
  <c r="F278" i="4"/>
  <c r="H278" i="4" s="1"/>
  <c r="G278" i="4"/>
  <c r="C280" i="4"/>
  <c r="K279" i="4"/>
  <c r="B279" i="4"/>
  <c r="I279" i="4"/>
  <c r="J279" i="4"/>
  <c r="D279" i="4"/>
  <c r="L279" i="4"/>
  <c r="E279" i="4"/>
  <c r="M279" i="4"/>
  <c r="N278" i="4" l="1"/>
  <c r="L280" i="4"/>
  <c r="D280" i="4"/>
  <c r="C281" i="4"/>
  <c r="K280" i="4"/>
  <c r="E280" i="4"/>
  <c r="M280" i="4"/>
  <c r="B280" i="4"/>
  <c r="I280" i="4"/>
  <c r="J280" i="4"/>
  <c r="G279" i="4"/>
  <c r="F279" i="4"/>
  <c r="H279" i="4" s="1"/>
  <c r="N279" i="4" l="1"/>
  <c r="F280" i="4"/>
  <c r="H280" i="4" s="1"/>
  <c r="G280" i="4"/>
  <c r="M281" i="4"/>
  <c r="I281" i="4"/>
  <c r="B281" i="4"/>
  <c r="C282" i="4"/>
  <c r="J281" i="4"/>
  <c r="K281" i="4"/>
  <c r="D281" i="4"/>
  <c r="L281" i="4"/>
  <c r="E281" i="4"/>
  <c r="N280" i="4" l="1"/>
  <c r="G281" i="4"/>
  <c r="F281" i="4"/>
  <c r="H281" i="4" s="1"/>
  <c r="N281" i="4" s="1"/>
  <c r="D282" i="4"/>
  <c r="L282" i="4"/>
  <c r="E282" i="4"/>
  <c r="I282" i="4"/>
  <c r="B282" i="4"/>
  <c r="J282" i="4"/>
  <c r="K282" i="4"/>
  <c r="M282" i="4"/>
  <c r="C283" i="4"/>
  <c r="F282" i="4" l="1"/>
  <c r="H282" i="4" s="1"/>
  <c r="N282" i="4" s="1"/>
  <c r="G282" i="4"/>
  <c r="D283" i="4"/>
  <c r="L283" i="4"/>
  <c r="M283" i="4"/>
  <c r="E283" i="4"/>
  <c r="I283" i="4"/>
  <c r="C284" i="4"/>
  <c r="K283" i="4"/>
  <c r="B283" i="4"/>
  <c r="J283" i="4"/>
  <c r="F283" i="4" l="1"/>
  <c r="H283" i="4" s="1"/>
  <c r="G283" i="4"/>
  <c r="E284" i="4"/>
  <c r="M284" i="4"/>
  <c r="D284" i="4"/>
  <c r="B284" i="4"/>
  <c r="J284" i="4"/>
  <c r="K284" i="4"/>
  <c r="L284" i="4"/>
  <c r="I284" i="4"/>
  <c r="C285" i="4"/>
  <c r="G284" i="4" l="1"/>
  <c r="F284" i="4"/>
  <c r="H284" i="4" s="1"/>
  <c r="N284" i="4" s="1"/>
  <c r="C286" i="4"/>
  <c r="B285" i="4"/>
  <c r="J285" i="4"/>
  <c r="D285" i="4"/>
  <c r="L285" i="4"/>
  <c r="E285" i="4"/>
  <c r="M285" i="4"/>
  <c r="I285" i="4"/>
  <c r="K285" i="4"/>
  <c r="N283" i="4"/>
  <c r="I286" i="4" l="1"/>
  <c r="C287" i="4"/>
  <c r="J286" i="4"/>
  <c r="M286" i="4"/>
  <c r="B286" i="4"/>
  <c r="K286" i="4"/>
  <c r="D286" i="4"/>
  <c r="L286" i="4"/>
  <c r="E286" i="4"/>
  <c r="G285" i="4"/>
  <c r="F285" i="4"/>
  <c r="H285" i="4" s="1"/>
  <c r="F286" i="4" l="1"/>
  <c r="H286" i="4" s="1"/>
  <c r="G286" i="4"/>
  <c r="N285" i="4"/>
  <c r="D287" i="4"/>
  <c r="L287" i="4"/>
  <c r="M287" i="4"/>
  <c r="K287" i="4"/>
  <c r="B287" i="4"/>
  <c r="J287" i="4"/>
  <c r="E287" i="4"/>
  <c r="I287" i="4"/>
  <c r="C288" i="4"/>
  <c r="N286" i="4" l="1"/>
  <c r="E288" i="4"/>
  <c r="M288" i="4"/>
  <c r="D288" i="4"/>
  <c r="I288" i="4"/>
  <c r="C289" i="4"/>
  <c r="B288" i="4"/>
  <c r="J288" i="4"/>
  <c r="K288" i="4"/>
  <c r="L288" i="4"/>
  <c r="F287" i="4"/>
  <c r="H287" i="4" s="1"/>
  <c r="N287" i="4" s="1"/>
  <c r="G287" i="4"/>
  <c r="D289" i="4" l="1"/>
  <c r="L289" i="4"/>
  <c r="E289" i="4"/>
  <c r="I289" i="4"/>
  <c r="C290" i="4"/>
  <c r="B289" i="4"/>
  <c r="J289" i="4"/>
  <c r="K289" i="4"/>
  <c r="M289" i="4"/>
  <c r="F288" i="4"/>
  <c r="H288" i="4" s="1"/>
  <c r="G288" i="4"/>
  <c r="N288" i="4" l="1"/>
  <c r="G289" i="4"/>
  <c r="F289" i="4"/>
  <c r="H289" i="4" s="1"/>
  <c r="J290" i="4"/>
  <c r="K290" i="4"/>
  <c r="D290" i="4"/>
  <c r="E290" i="4"/>
  <c r="B290" i="4"/>
  <c r="L290" i="4"/>
  <c r="M290" i="4"/>
  <c r="I290" i="4"/>
  <c r="C291" i="4"/>
  <c r="N289" i="4" l="1"/>
  <c r="F290" i="4"/>
  <c r="H290" i="4" s="1"/>
  <c r="G290" i="4"/>
  <c r="B291" i="4"/>
  <c r="J291" i="4"/>
  <c r="L291" i="4"/>
  <c r="I291" i="4"/>
  <c r="C292" i="4"/>
  <c r="K291" i="4"/>
  <c r="D291" i="4"/>
  <c r="E291" i="4"/>
  <c r="M291" i="4"/>
  <c r="N290" i="4" l="1"/>
  <c r="G291" i="4"/>
  <c r="F291" i="4"/>
  <c r="H291" i="4" s="1"/>
  <c r="I292" i="4"/>
  <c r="C293" i="4"/>
  <c r="B292" i="4"/>
  <c r="K292" i="4"/>
  <c r="E292" i="4"/>
  <c r="M292" i="4"/>
  <c r="D292" i="4"/>
  <c r="L292" i="4"/>
  <c r="J292" i="4"/>
  <c r="N291" i="4" l="1"/>
  <c r="E293" i="4"/>
  <c r="M293" i="4"/>
  <c r="I293" i="4"/>
  <c r="D293" i="4"/>
  <c r="L293" i="4"/>
  <c r="C294" i="4"/>
  <c r="B293" i="4"/>
  <c r="J293" i="4"/>
  <c r="K293" i="4"/>
  <c r="F292" i="4"/>
  <c r="H292" i="4" s="1"/>
  <c r="G292" i="4"/>
  <c r="M294" i="4" l="1"/>
  <c r="I294" i="4"/>
  <c r="B294" i="4"/>
  <c r="J294" i="4"/>
  <c r="K294" i="4"/>
  <c r="L294" i="4"/>
  <c r="D294" i="4"/>
  <c r="E294" i="4"/>
  <c r="C295" i="4"/>
  <c r="N292" i="4"/>
  <c r="G293" i="4"/>
  <c r="F293" i="4"/>
  <c r="H293" i="4" s="1"/>
  <c r="G294" i="4" l="1"/>
  <c r="F294" i="4"/>
  <c r="H294" i="4" s="1"/>
  <c r="B295" i="4"/>
  <c r="L295" i="4"/>
  <c r="C296" i="4"/>
  <c r="K295" i="4"/>
  <c r="J295" i="4"/>
  <c r="D295" i="4"/>
  <c r="E295" i="4"/>
  <c r="M295" i="4"/>
  <c r="I295" i="4"/>
  <c r="N293" i="4"/>
  <c r="I296" i="4" l="1"/>
  <c r="B296" i="4"/>
  <c r="C297" i="4"/>
  <c r="J296" i="4"/>
  <c r="E296" i="4"/>
  <c r="K296" i="4"/>
  <c r="M296" i="4"/>
  <c r="D296" i="4"/>
  <c r="L296" i="4"/>
  <c r="N294" i="4"/>
  <c r="F295" i="4"/>
  <c r="H295" i="4" s="1"/>
  <c r="G295" i="4"/>
  <c r="G296" i="4" l="1"/>
  <c r="F296" i="4"/>
  <c r="H296" i="4" s="1"/>
  <c r="D297" i="4"/>
  <c r="L297" i="4"/>
  <c r="M297" i="4"/>
  <c r="I297" i="4"/>
  <c r="C298" i="4"/>
  <c r="B297" i="4"/>
  <c r="J297" i="4"/>
  <c r="K297" i="4"/>
  <c r="E297" i="4"/>
  <c r="N295" i="4"/>
  <c r="N296" i="4" l="1"/>
  <c r="B298" i="4"/>
  <c r="J298" i="4"/>
  <c r="D298" i="4"/>
  <c r="K298" i="4"/>
  <c r="I298" i="4"/>
  <c r="M298" i="4"/>
  <c r="L298" i="4"/>
  <c r="E298" i="4"/>
  <c r="C299" i="4"/>
  <c r="F297" i="4"/>
  <c r="H297" i="4" s="1"/>
  <c r="G297" i="4"/>
  <c r="I299" i="4" l="1"/>
  <c r="J299" i="4"/>
  <c r="D299" i="4"/>
  <c r="L299" i="4"/>
  <c r="E299" i="4"/>
  <c r="M299" i="4"/>
  <c r="K299" i="4"/>
  <c r="B299" i="4"/>
  <c r="C300" i="4"/>
  <c r="F298" i="4"/>
  <c r="H298" i="4" s="1"/>
  <c r="N298" i="4" s="1"/>
  <c r="G298" i="4"/>
  <c r="N297" i="4"/>
  <c r="F299" i="4" l="1"/>
  <c r="H299" i="4" s="1"/>
  <c r="N299" i="4" s="1"/>
  <c r="G299" i="4"/>
  <c r="E300" i="4"/>
  <c r="M300" i="4"/>
  <c r="I300" i="4"/>
  <c r="J300" i="4"/>
  <c r="K300" i="4"/>
  <c r="L300" i="4"/>
  <c r="C301" i="4"/>
  <c r="B300" i="4"/>
  <c r="D300" i="4"/>
  <c r="F300" i="4" l="1"/>
  <c r="H300" i="4" s="1"/>
  <c r="N300" i="4" s="1"/>
  <c r="G300" i="4"/>
  <c r="M301" i="4"/>
  <c r="E301" i="4"/>
  <c r="D301" i="4"/>
  <c r="I301" i="4"/>
  <c r="C302" i="4"/>
  <c r="B301" i="4"/>
  <c r="K301" i="4"/>
  <c r="J301" i="4"/>
  <c r="L301" i="4"/>
  <c r="K302" i="4" l="1"/>
  <c r="D302" i="4"/>
  <c r="L302" i="4"/>
  <c r="I302" i="4"/>
  <c r="C303" i="4"/>
  <c r="M302" i="4"/>
  <c r="B302" i="4"/>
  <c r="E302" i="4"/>
  <c r="J302" i="4"/>
  <c r="G301" i="4"/>
  <c r="F301" i="4"/>
  <c r="H301" i="4" s="1"/>
  <c r="N301" i="4" s="1"/>
  <c r="G302" i="4" l="1"/>
  <c r="F302" i="4"/>
  <c r="H302" i="4" s="1"/>
  <c r="J303" i="4"/>
  <c r="D303" i="4"/>
  <c r="L303" i="4"/>
  <c r="E303" i="4"/>
  <c r="M303" i="4"/>
  <c r="K303" i="4"/>
  <c r="I303" i="4"/>
  <c r="C304" i="4"/>
  <c r="B303" i="4"/>
  <c r="N302" i="4" l="1"/>
  <c r="F303" i="4"/>
  <c r="H303" i="4" s="1"/>
  <c r="G303" i="4"/>
  <c r="K304" i="4"/>
  <c r="D304" i="4"/>
  <c r="I304" i="4"/>
  <c r="J304" i="4"/>
  <c r="L304" i="4"/>
  <c r="E304" i="4"/>
  <c r="M304" i="4"/>
  <c r="C305" i="4"/>
  <c r="B304" i="4"/>
  <c r="N303" i="4" l="1"/>
  <c r="I305" i="4"/>
  <c r="C306" i="4"/>
  <c r="B305" i="4"/>
  <c r="J305" i="4"/>
  <c r="D305" i="4"/>
  <c r="K305" i="4"/>
  <c r="L305" i="4"/>
  <c r="E305" i="4"/>
  <c r="M305" i="4"/>
  <c r="F304" i="4"/>
  <c r="H304" i="4" s="1"/>
  <c r="G304" i="4"/>
  <c r="B306" i="4" l="1"/>
  <c r="J306" i="4"/>
  <c r="K306" i="4"/>
  <c r="D306" i="4"/>
  <c r="L306" i="4"/>
  <c r="I306" i="4"/>
  <c r="C307" i="4"/>
  <c r="E306" i="4"/>
  <c r="M306" i="4"/>
  <c r="N304" i="4"/>
  <c r="G305" i="4"/>
  <c r="F305" i="4"/>
  <c r="H305" i="4" s="1"/>
  <c r="N305" i="4" s="1"/>
  <c r="F306" i="4" l="1"/>
  <c r="H306" i="4" s="1"/>
  <c r="N306" i="4" s="1"/>
  <c r="G306" i="4"/>
  <c r="L307" i="4"/>
  <c r="E307" i="4"/>
  <c r="M307" i="4"/>
  <c r="K307" i="4"/>
  <c r="I307" i="4"/>
  <c r="C308" i="4"/>
  <c r="J307" i="4"/>
  <c r="B307" i="4"/>
  <c r="D307" i="4"/>
  <c r="I308" i="4" l="1"/>
  <c r="J308" i="4"/>
  <c r="K308" i="4"/>
  <c r="L308" i="4"/>
  <c r="C309" i="4"/>
  <c r="D308" i="4"/>
  <c r="B308" i="4"/>
  <c r="E308" i="4"/>
  <c r="M308" i="4"/>
  <c r="G307" i="4"/>
  <c r="F307" i="4"/>
  <c r="H307" i="4" s="1"/>
  <c r="N307" i="4" l="1"/>
  <c r="D309" i="4"/>
  <c r="E309" i="4"/>
  <c r="I309" i="4"/>
  <c r="C310" i="4"/>
  <c r="B309" i="4"/>
  <c r="J309" i="4"/>
  <c r="K309" i="4"/>
  <c r="L309" i="4"/>
  <c r="M309" i="4"/>
  <c r="F308" i="4"/>
  <c r="H308" i="4" s="1"/>
  <c r="N308" i="4" s="1"/>
  <c r="G308" i="4"/>
  <c r="L310" i="4" l="1"/>
  <c r="I310" i="4"/>
  <c r="C311" i="4"/>
  <c r="M310" i="4"/>
  <c r="E310" i="4"/>
  <c r="J310" i="4"/>
  <c r="K310" i="4"/>
  <c r="B310" i="4"/>
  <c r="D310" i="4"/>
  <c r="G309" i="4"/>
  <c r="F309" i="4"/>
  <c r="H309" i="4" s="1"/>
  <c r="N309" i="4" l="1"/>
  <c r="G310" i="4"/>
  <c r="F310" i="4"/>
  <c r="H310" i="4" s="1"/>
  <c r="N310" i="4" s="1"/>
  <c r="D311" i="4"/>
  <c r="L311" i="4"/>
  <c r="E311" i="4"/>
  <c r="M311" i="4"/>
  <c r="K311" i="4"/>
  <c r="C312" i="4"/>
  <c r="I311" i="4"/>
  <c r="B311" i="4"/>
  <c r="J311" i="4"/>
  <c r="F311" i="4" l="1"/>
  <c r="H311" i="4" s="1"/>
  <c r="N311" i="4" s="1"/>
  <c r="G311" i="4"/>
  <c r="C313" i="4"/>
  <c r="B312" i="4"/>
  <c r="D312" i="4"/>
  <c r="I312" i="4"/>
  <c r="J312" i="4"/>
  <c r="L312" i="4"/>
  <c r="K312" i="4"/>
  <c r="E312" i="4"/>
  <c r="M312" i="4"/>
  <c r="G312" i="4" l="1"/>
  <c r="F312" i="4"/>
  <c r="H312" i="4" s="1"/>
  <c r="N312" i="4" s="1"/>
  <c r="L313" i="4"/>
  <c r="I313" i="4"/>
  <c r="C314" i="4"/>
  <c r="B313" i="4"/>
  <c r="J313" i="4"/>
  <c r="D313" i="4"/>
  <c r="M313" i="4"/>
  <c r="E313" i="4"/>
  <c r="K313" i="4"/>
  <c r="E314" i="4" l="1"/>
  <c r="M314" i="4"/>
  <c r="B314" i="4"/>
  <c r="J314" i="4"/>
  <c r="L314" i="4"/>
  <c r="K314" i="4"/>
  <c r="D314" i="4"/>
  <c r="I314" i="4"/>
  <c r="C315" i="4"/>
  <c r="G313" i="4"/>
  <c r="F313" i="4"/>
  <c r="H313" i="4" s="1"/>
  <c r="N313" i="4" l="1"/>
  <c r="F314" i="4"/>
  <c r="H314" i="4" s="1"/>
  <c r="G314" i="4"/>
  <c r="D315" i="4"/>
  <c r="L315" i="4"/>
  <c r="E315" i="4"/>
  <c r="M315" i="4"/>
  <c r="K315" i="4"/>
  <c r="C316" i="4"/>
  <c r="I315" i="4"/>
  <c r="J315" i="4"/>
  <c r="B315" i="4"/>
  <c r="F315" i="4" l="1"/>
  <c r="H315" i="4" s="1"/>
  <c r="G315" i="4"/>
  <c r="C317" i="4"/>
  <c r="B316" i="4"/>
  <c r="D316" i="4"/>
  <c r="E316" i="4"/>
  <c r="M316" i="4"/>
  <c r="I316" i="4"/>
  <c r="J316" i="4"/>
  <c r="K316" i="4"/>
  <c r="L316" i="4"/>
  <c r="N314" i="4"/>
  <c r="N315" i="4" l="1"/>
  <c r="B317" i="4"/>
  <c r="J317" i="4"/>
  <c r="K317" i="4"/>
  <c r="L317" i="4"/>
  <c r="M317" i="4"/>
  <c r="D317" i="4"/>
  <c r="I317" i="4"/>
  <c r="E317" i="4"/>
  <c r="C318" i="4"/>
  <c r="F316" i="4"/>
  <c r="H316" i="4" s="1"/>
  <c r="G316" i="4"/>
  <c r="N316" i="4" l="1"/>
  <c r="J318" i="4"/>
  <c r="K318" i="4"/>
  <c r="D318" i="4"/>
  <c r="L318" i="4"/>
  <c r="I318" i="4"/>
  <c r="C319" i="4"/>
  <c r="M318" i="4"/>
  <c r="E318" i="4"/>
  <c r="B318" i="4"/>
  <c r="G317" i="4"/>
  <c r="F317" i="4"/>
  <c r="H317" i="4" s="1"/>
  <c r="B319" i="4" l="1"/>
  <c r="C320" i="4"/>
  <c r="D319" i="4"/>
  <c r="L319" i="4"/>
  <c r="E319" i="4"/>
  <c r="M319" i="4"/>
  <c r="I319" i="4"/>
  <c r="J319" i="4"/>
  <c r="K319" i="4"/>
  <c r="G318" i="4"/>
  <c r="F318" i="4"/>
  <c r="H318" i="4" s="1"/>
  <c r="N318" i="4" s="1"/>
  <c r="N317" i="4"/>
  <c r="F319" i="4" l="1"/>
  <c r="H319" i="4" s="1"/>
  <c r="N319" i="4" s="1"/>
  <c r="G319" i="4"/>
  <c r="E320" i="4"/>
  <c r="C321" i="4"/>
  <c r="M320" i="4"/>
  <c r="I320" i="4"/>
  <c r="J320" i="4"/>
  <c r="K320" i="4"/>
  <c r="B320" i="4"/>
  <c r="L320" i="4"/>
  <c r="D320" i="4"/>
  <c r="I321" i="4" l="1"/>
  <c r="C322" i="4"/>
  <c r="M321" i="4"/>
  <c r="D321" i="4"/>
  <c r="E321" i="4"/>
  <c r="B321" i="4"/>
  <c r="K321" i="4"/>
  <c r="J321" i="4"/>
  <c r="L321" i="4"/>
  <c r="F320" i="4"/>
  <c r="H320" i="4" s="1"/>
  <c r="G320" i="4"/>
  <c r="N320" i="4" l="1"/>
  <c r="F321" i="4"/>
  <c r="H321" i="4" s="1"/>
  <c r="N321" i="4" s="1"/>
  <c r="G321" i="4"/>
  <c r="K322" i="4"/>
  <c r="I322" i="4"/>
  <c r="L322" i="4"/>
  <c r="C323" i="4"/>
  <c r="M322" i="4"/>
  <c r="D322" i="4"/>
  <c r="E322" i="4"/>
  <c r="B322" i="4"/>
  <c r="J322" i="4"/>
  <c r="G322" i="4" l="1"/>
  <c r="F322" i="4"/>
  <c r="H322" i="4" s="1"/>
  <c r="N322" i="4" s="1"/>
  <c r="L323" i="4"/>
  <c r="E323" i="4"/>
  <c r="M323" i="4"/>
  <c r="C324" i="4"/>
  <c r="I323" i="4"/>
  <c r="J323" i="4"/>
  <c r="K323" i="4"/>
  <c r="B323" i="4"/>
  <c r="D323" i="4"/>
  <c r="K324" i="4" l="1"/>
  <c r="M324" i="4"/>
  <c r="D324" i="4"/>
  <c r="E324" i="4"/>
  <c r="I324" i="4"/>
  <c r="J324" i="4"/>
  <c r="C325" i="4"/>
  <c r="B324" i="4"/>
  <c r="L324" i="4"/>
  <c r="G323" i="4"/>
  <c r="F323" i="4"/>
  <c r="H323" i="4" s="1"/>
  <c r="N323" i="4" l="1"/>
  <c r="B325" i="4"/>
  <c r="L325" i="4"/>
  <c r="M325" i="4"/>
  <c r="D325" i="4"/>
  <c r="E325" i="4"/>
  <c r="I325" i="4"/>
  <c r="J325" i="4"/>
  <c r="C326" i="4"/>
  <c r="K325" i="4"/>
  <c r="F324" i="4"/>
  <c r="H324" i="4" s="1"/>
  <c r="N324" i="4" s="1"/>
  <c r="G324" i="4"/>
  <c r="G325" i="4" l="1"/>
  <c r="F325" i="4"/>
  <c r="H325" i="4" s="1"/>
  <c r="B326" i="4"/>
  <c r="J326" i="4"/>
  <c r="K326" i="4"/>
  <c r="C327" i="4"/>
  <c r="I326" i="4"/>
  <c r="E326" i="4"/>
  <c r="L326" i="4"/>
  <c r="M326" i="4"/>
  <c r="D326" i="4"/>
  <c r="N325" i="4" l="1"/>
  <c r="E327" i="4"/>
  <c r="M327" i="4"/>
  <c r="K327" i="4"/>
  <c r="C328" i="4"/>
  <c r="I327" i="4"/>
  <c r="J327" i="4"/>
  <c r="D327" i="4"/>
  <c r="B327" i="4"/>
  <c r="L327" i="4"/>
  <c r="G326" i="4"/>
  <c r="F326" i="4"/>
  <c r="H326" i="4" s="1"/>
  <c r="N326" i="4" s="1"/>
  <c r="B328" i="4" l="1"/>
  <c r="L328" i="4"/>
  <c r="M328" i="4"/>
  <c r="I328" i="4"/>
  <c r="D328" i="4"/>
  <c r="E328" i="4"/>
  <c r="C329" i="4"/>
  <c r="J328" i="4"/>
  <c r="K328" i="4"/>
  <c r="G327" i="4"/>
  <c r="F327" i="4"/>
  <c r="H327" i="4" s="1"/>
  <c r="N327" i="4" s="1"/>
  <c r="D329" i="4" l="1"/>
  <c r="E329" i="4"/>
  <c r="I329" i="4"/>
  <c r="C330" i="4"/>
  <c r="J329" i="4"/>
  <c r="K329" i="4"/>
  <c r="B329" i="4"/>
  <c r="L329" i="4"/>
  <c r="M329" i="4"/>
  <c r="F328" i="4"/>
  <c r="H328" i="4" s="1"/>
  <c r="G328" i="4"/>
  <c r="G329" i="4" l="1"/>
  <c r="F329" i="4"/>
  <c r="H329" i="4" s="1"/>
  <c r="N329" i="4" s="1"/>
  <c r="E330" i="4"/>
  <c r="C331" i="4"/>
  <c r="M330" i="4"/>
  <c r="I330" i="4"/>
  <c r="L330" i="4"/>
  <c r="D330" i="4"/>
  <c r="B330" i="4"/>
  <c r="J330" i="4"/>
  <c r="K330" i="4"/>
  <c r="N328" i="4"/>
  <c r="C332" i="4" l="1"/>
  <c r="E331" i="4"/>
  <c r="I331" i="4"/>
  <c r="D331" i="4"/>
  <c r="L331" i="4"/>
  <c r="J331" i="4"/>
  <c r="B331" i="4"/>
  <c r="K331" i="4"/>
  <c r="M331" i="4"/>
  <c r="F330" i="4"/>
  <c r="H330" i="4" s="1"/>
  <c r="G330" i="4"/>
  <c r="N330" i="4" l="1"/>
  <c r="F331" i="4"/>
  <c r="H331" i="4" s="1"/>
  <c r="G331" i="4"/>
  <c r="K332" i="4"/>
  <c r="D332" i="4"/>
  <c r="M332" i="4"/>
  <c r="L332" i="4"/>
  <c r="E332" i="4"/>
  <c r="C333" i="4"/>
  <c r="I332" i="4"/>
  <c r="J332" i="4"/>
  <c r="B332" i="4"/>
  <c r="B333" i="4" l="1"/>
  <c r="K333" i="4"/>
  <c r="L333" i="4"/>
  <c r="D333" i="4"/>
  <c r="M333" i="4"/>
  <c r="C334" i="4"/>
  <c r="E333" i="4"/>
  <c r="I333" i="4"/>
  <c r="J333" i="4"/>
  <c r="N331" i="4"/>
  <c r="G332" i="4"/>
  <c r="F332" i="4"/>
  <c r="H332" i="4" s="1"/>
  <c r="N332" i="4" l="1"/>
  <c r="C335" i="4"/>
  <c r="I334" i="4"/>
  <c r="K334" i="4"/>
  <c r="D334" i="4"/>
  <c r="M334" i="4"/>
  <c r="B334" i="4"/>
  <c r="J334" i="4"/>
  <c r="E334" i="4"/>
  <c r="L334" i="4"/>
  <c r="G333" i="4"/>
  <c r="F333" i="4"/>
  <c r="H333" i="4" s="1"/>
  <c r="N333" i="4" l="1"/>
  <c r="J335" i="4"/>
  <c r="B335" i="4"/>
  <c r="K335" i="4"/>
  <c r="M335" i="4"/>
  <c r="E335" i="4"/>
  <c r="C336" i="4"/>
  <c r="D335" i="4"/>
  <c r="L335" i="4"/>
  <c r="I335" i="4"/>
  <c r="F334" i="4"/>
  <c r="H334" i="4" s="1"/>
  <c r="G334" i="4"/>
  <c r="N334" i="4" l="1"/>
  <c r="F335" i="4"/>
  <c r="H335" i="4" s="1"/>
  <c r="N335" i="4" s="1"/>
  <c r="G335" i="4"/>
  <c r="D336" i="4"/>
  <c r="M336" i="4"/>
  <c r="E336" i="4"/>
  <c r="B336" i="4"/>
  <c r="K336" i="4"/>
  <c r="C337" i="4"/>
  <c r="I336" i="4"/>
  <c r="J336" i="4"/>
  <c r="L336" i="4"/>
  <c r="F336" i="4" l="1"/>
  <c r="H336" i="4" s="1"/>
  <c r="G336" i="4"/>
  <c r="B337" i="4"/>
  <c r="K337" i="4"/>
  <c r="L337" i="4"/>
  <c r="D337" i="4"/>
  <c r="M337" i="4"/>
  <c r="E337" i="4"/>
  <c r="C338" i="4"/>
  <c r="I337" i="4"/>
  <c r="J337" i="4"/>
  <c r="N336" i="4" l="1"/>
  <c r="G337" i="4"/>
  <c r="F337" i="4"/>
  <c r="H337" i="4" s="1"/>
  <c r="J338" i="4"/>
  <c r="D338" i="4"/>
  <c r="M338" i="4"/>
  <c r="E338" i="4"/>
  <c r="K338" i="4"/>
  <c r="C339" i="4"/>
  <c r="L338" i="4"/>
  <c r="I338" i="4"/>
  <c r="B338" i="4"/>
  <c r="N337" i="4" l="1"/>
  <c r="F338" i="4"/>
  <c r="H338" i="4" s="1"/>
  <c r="G338" i="4"/>
  <c r="L339" i="4"/>
  <c r="M339" i="4"/>
  <c r="E339" i="4"/>
  <c r="I339" i="4"/>
  <c r="C340" i="4"/>
  <c r="B339" i="4"/>
  <c r="J339" i="4"/>
  <c r="K339" i="4"/>
  <c r="D339" i="4"/>
  <c r="N338" i="4" l="1"/>
  <c r="J340" i="4"/>
  <c r="K340" i="4"/>
  <c r="D340" i="4"/>
  <c r="L340" i="4"/>
  <c r="E340" i="4"/>
  <c r="M340" i="4"/>
  <c r="C341" i="4"/>
  <c r="I340" i="4"/>
  <c r="B340" i="4"/>
  <c r="G339" i="4"/>
  <c r="F339" i="4"/>
  <c r="H339" i="4" s="1"/>
  <c r="N339" i="4" s="1"/>
  <c r="K341" i="4" l="1"/>
  <c r="D341" i="4"/>
  <c r="L341" i="4"/>
  <c r="I341" i="4"/>
  <c r="E341" i="4"/>
  <c r="B341" i="4"/>
  <c r="J341" i="4"/>
  <c r="M341" i="4"/>
  <c r="C342" i="4"/>
  <c r="G340" i="4"/>
  <c r="F340" i="4"/>
  <c r="H340" i="4" s="1"/>
  <c r="N340" i="4" l="1"/>
  <c r="F341" i="4"/>
  <c r="H341" i="4" s="1"/>
  <c r="G341" i="4"/>
  <c r="J342" i="4"/>
  <c r="D342" i="4"/>
  <c r="L342" i="4"/>
  <c r="E342" i="4"/>
  <c r="M342" i="4"/>
  <c r="K342" i="4"/>
  <c r="I342" i="4"/>
  <c r="C343" i="4"/>
  <c r="B342" i="4"/>
  <c r="N341" i="4" l="1"/>
  <c r="G342" i="4"/>
  <c r="F342" i="4"/>
  <c r="H342" i="4" s="1"/>
  <c r="N342" i="4" s="1"/>
  <c r="M343" i="4"/>
  <c r="E343" i="4"/>
  <c r="I343" i="4"/>
  <c r="C344" i="4"/>
  <c r="B343" i="4"/>
  <c r="J343" i="4"/>
  <c r="K343" i="4"/>
  <c r="D343" i="4"/>
  <c r="L343" i="4"/>
  <c r="J344" i="4" l="1"/>
  <c r="D344" i="4"/>
  <c r="L344" i="4"/>
  <c r="E344" i="4"/>
  <c r="B344" i="4"/>
  <c r="I344" i="4"/>
  <c r="K344" i="4"/>
  <c r="M344" i="4"/>
  <c r="C345" i="4"/>
  <c r="G343" i="4"/>
  <c r="F343" i="4"/>
  <c r="H343" i="4" s="1"/>
  <c r="N343" i="4" l="1"/>
  <c r="K345" i="4"/>
  <c r="L345" i="4"/>
  <c r="I345" i="4"/>
  <c r="E345" i="4"/>
  <c r="J345" i="4"/>
  <c r="C346" i="4"/>
  <c r="D345" i="4"/>
  <c r="M345" i="4"/>
  <c r="B345" i="4"/>
  <c r="G344" i="4"/>
  <c r="F344" i="4"/>
  <c r="H344" i="4" s="1"/>
  <c r="F345" i="4" l="1"/>
  <c r="H345" i="4" s="1"/>
  <c r="N345" i="4" s="1"/>
  <c r="G345" i="4"/>
  <c r="N344" i="4"/>
  <c r="M346" i="4"/>
  <c r="K346" i="4"/>
  <c r="B346" i="4"/>
  <c r="J346" i="4"/>
  <c r="E346" i="4"/>
  <c r="C347" i="4"/>
  <c r="I346" i="4"/>
  <c r="D346" i="4"/>
  <c r="L346" i="4"/>
  <c r="F346" i="4" l="1"/>
  <c r="H346" i="4" s="1"/>
  <c r="G346" i="4"/>
  <c r="C348" i="4"/>
  <c r="J347" i="4"/>
  <c r="K347" i="4"/>
  <c r="M347" i="4"/>
  <c r="E347" i="4"/>
  <c r="B347" i="4"/>
  <c r="I347" i="4"/>
  <c r="D347" i="4"/>
  <c r="L347" i="4"/>
  <c r="N346" i="4" l="1"/>
  <c r="C349" i="4"/>
  <c r="J348" i="4"/>
  <c r="K348" i="4"/>
  <c r="D348" i="4"/>
  <c r="L348" i="4"/>
  <c r="E348" i="4"/>
  <c r="I348" i="4"/>
  <c r="B348" i="4"/>
  <c r="M348" i="4"/>
  <c r="F347" i="4"/>
  <c r="H347" i="4" s="1"/>
  <c r="G347" i="4"/>
  <c r="N347" i="4" l="1"/>
  <c r="J349" i="4"/>
  <c r="K349" i="4"/>
  <c r="D349" i="4"/>
  <c r="C350" i="4"/>
  <c r="L349" i="4"/>
  <c r="M349" i="4"/>
  <c r="I349" i="4"/>
  <c r="B349" i="4"/>
  <c r="E349" i="4"/>
  <c r="G348" i="4"/>
  <c r="F348" i="4"/>
  <c r="H348" i="4" s="1"/>
  <c r="N348" i="4" s="1"/>
  <c r="E350" i="4" l="1"/>
  <c r="I350" i="4"/>
  <c r="D350" i="4"/>
  <c r="C351" i="4"/>
  <c r="L350" i="4"/>
  <c r="M350" i="4"/>
  <c r="K350" i="4"/>
  <c r="J350" i="4"/>
  <c r="B350" i="4"/>
  <c r="F349" i="4"/>
  <c r="H349" i="4" s="1"/>
  <c r="G349" i="4"/>
  <c r="N349" i="4" l="1"/>
  <c r="K351" i="4"/>
  <c r="M351" i="4"/>
  <c r="J351" i="4"/>
  <c r="D351" i="4"/>
  <c r="E351" i="4"/>
  <c r="I351" i="4"/>
  <c r="L351" i="4"/>
  <c r="B351" i="4"/>
  <c r="C352" i="4"/>
  <c r="G350" i="4"/>
  <c r="F350" i="4"/>
  <c r="H350" i="4" s="1"/>
  <c r="N350" i="4" s="1"/>
  <c r="G351" i="4" l="1"/>
  <c r="F351" i="4"/>
  <c r="H351" i="4" s="1"/>
  <c r="N351" i="4" s="1"/>
  <c r="D352" i="4"/>
  <c r="M352" i="4"/>
  <c r="E352" i="4"/>
  <c r="C353" i="4"/>
  <c r="B352" i="4"/>
  <c r="J352" i="4"/>
  <c r="I352" i="4"/>
  <c r="K352" i="4"/>
  <c r="L352" i="4"/>
  <c r="G352" i="4" l="1"/>
  <c r="F352" i="4"/>
  <c r="H352" i="4" s="1"/>
  <c r="L353" i="4"/>
  <c r="M353" i="4"/>
  <c r="J353" i="4"/>
  <c r="D353" i="4"/>
  <c r="I353" i="4"/>
  <c r="C354" i="4"/>
  <c r="K353" i="4"/>
  <c r="B353" i="4"/>
  <c r="E353" i="4"/>
  <c r="B354" i="4" l="1"/>
  <c r="L354" i="4"/>
  <c r="M354" i="4"/>
  <c r="K354" i="4"/>
  <c r="I354" i="4"/>
  <c r="C355" i="4"/>
  <c r="J354" i="4"/>
  <c r="D354" i="4"/>
  <c r="E354" i="4"/>
  <c r="N352" i="4"/>
  <c r="F353" i="4"/>
  <c r="H353" i="4" s="1"/>
  <c r="G353" i="4"/>
  <c r="N353" i="4" l="1"/>
  <c r="E355" i="4"/>
  <c r="K355" i="4"/>
  <c r="C356" i="4"/>
  <c r="B355" i="4"/>
  <c r="J355" i="4"/>
  <c r="D355" i="4"/>
  <c r="L355" i="4"/>
  <c r="M355" i="4"/>
  <c r="I355" i="4"/>
  <c r="G354" i="4"/>
  <c r="F354" i="4"/>
  <c r="H354" i="4" s="1"/>
  <c r="N354" i="4" s="1"/>
  <c r="L356" i="4" l="1"/>
  <c r="D356" i="4"/>
  <c r="I356" i="4"/>
  <c r="K356" i="4"/>
  <c r="E356" i="4"/>
  <c r="C357" i="4"/>
  <c r="B356" i="4"/>
  <c r="J356" i="4"/>
  <c r="M356" i="4"/>
  <c r="F355" i="4"/>
  <c r="H355" i="4" s="1"/>
  <c r="G355" i="4"/>
  <c r="N355" i="4" l="1"/>
  <c r="K357" i="4"/>
  <c r="M357" i="4"/>
  <c r="D357" i="4"/>
  <c r="E357" i="4"/>
  <c r="L357" i="4"/>
  <c r="I357" i="4"/>
  <c r="C358" i="4"/>
  <c r="J357" i="4"/>
  <c r="B357" i="4"/>
  <c r="G356" i="4"/>
  <c r="F356" i="4"/>
  <c r="H356" i="4" s="1"/>
  <c r="I358" i="4" l="1"/>
  <c r="K358" i="4"/>
  <c r="C359" i="4"/>
  <c r="B358" i="4"/>
  <c r="J358" i="4"/>
  <c r="L358" i="4"/>
  <c r="D358" i="4"/>
  <c r="E358" i="4"/>
  <c r="M358" i="4"/>
  <c r="N356" i="4"/>
  <c r="F357" i="4"/>
  <c r="H357" i="4" s="1"/>
  <c r="N357" i="4" s="1"/>
  <c r="G357" i="4"/>
  <c r="G358" i="4" l="1"/>
  <c r="F358" i="4"/>
  <c r="H358" i="4" s="1"/>
  <c r="C360" i="4"/>
  <c r="B359" i="4"/>
  <c r="D359" i="4"/>
  <c r="J359" i="4"/>
  <c r="E359" i="4"/>
  <c r="M359" i="4"/>
  <c r="K359" i="4"/>
  <c r="L359" i="4"/>
  <c r="I359" i="4"/>
  <c r="N358" i="4" l="1"/>
  <c r="G359" i="4"/>
  <c r="F359" i="4"/>
  <c r="H359" i="4" s="1"/>
  <c r="J360" i="4"/>
  <c r="K360" i="4"/>
  <c r="I360" i="4"/>
  <c r="D360" i="4"/>
  <c r="L360" i="4"/>
  <c r="M360" i="4"/>
  <c r="E360" i="4"/>
  <c r="C361" i="4"/>
  <c r="B360" i="4"/>
  <c r="M361" i="4" l="1"/>
  <c r="D361" i="4"/>
  <c r="C362" i="4"/>
  <c r="B361" i="4"/>
  <c r="J361" i="4"/>
  <c r="K361" i="4"/>
  <c r="I361" i="4"/>
  <c r="E361" i="4"/>
  <c r="L361" i="4"/>
  <c r="G360" i="4"/>
  <c r="F360" i="4"/>
  <c r="H360" i="4" s="1"/>
  <c r="N359" i="4"/>
  <c r="N360" i="4" l="1"/>
  <c r="F361" i="4"/>
  <c r="H361" i="4" s="1"/>
  <c r="G361" i="4"/>
  <c r="E362" i="4"/>
  <c r="D362" i="4"/>
  <c r="M362" i="4"/>
  <c r="I362" i="4"/>
  <c r="C363" i="4"/>
  <c r="L362" i="4"/>
  <c r="B362" i="4"/>
  <c r="J362" i="4"/>
  <c r="K362" i="4"/>
  <c r="N361" i="4" l="1"/>
  <c r="G362" i="4"/>
  <c r="F362" i="4"/>
  <c r="H362" i="4" s="1"/>
  <c r="J363" i="4"/>
  <c r="C364" i="4"/>
  <c r="K363" i="4"/>
  <c r="E363" i="4"/>
  <c r="D363" i="4"/>
  <c r="L363" i="4"/>
  <c r="I363" i="4"/>
  <c r="B363" i="4"/>
  <c r="M363" i="4"/>
  <c r="C365" i="4" l="1"/>
  <c r="B364" i="4"/>
  <c r="E364" i="4"/>
  <c r="J364" i="4"/>
  <c r="L364" i="4"/>
  <c r="M364" i="4"/>
  <c r="K364" i="4"/>
  <c r="D364" i="4"/>
  <c r="I364" i="4"/>
  <c r="N362" i="4"/>
  <c r="F363" i="4"/>
  <c r="H363" i="4" s="1"/>
  <c r="G363" i="4"/>
  <c r="N363" i="4" l="1"/>
  <c r="F364" i="4"/>
  <c r="H364" i="4" s="1"/>
  <c r="G364" i="4"/>
  <c r="J365" i="4"/>
  <c r="L365" i="4"/>
  <c r="C366" i="4"/>
  <c r="E365" i="4"/>
  <c r="I365" i="4"/>
  <c r="K365" i="4"/>
  <c r="D365" i="4"/>
  <c r="M365" i="4"/>
  <c r="B365" i="4"/>
  <c r="F365" i="4" l="1"/>
  <c r="H365" i="4" s="1"/>
  <c r="G365" i="4"/>
  <c r="E366" i="4"/>
  <c r="B366" i="4"/>
  <c r="M366" i="4"/>
  <c r="K366" i="4"/>
  <c r="I366" i="4"/>
  <c r="J366" i="4"/>
  <c r="D366" i="4"/>
  <c r="C367" i="4"/>
  <c r="L366" i="4"/>
  <c r="N364" i="4"/>
  <c r="N365" i="4" l="1"/>
  <c r="F366" i="4"/>
  <c r="H366" i="4" s="1"/>
  <c r="N366" i="4" s="1"/>
  <c r="G366" i="4"/>
  <c r="D367" i="4"/>
  <c r="L367" i="4"/>
  <c r="M367" i="4"/>
  <c r="I367" i="4"/>
  <c r="B367" i="4"/>
  <c r="E367" i="4"/>
  <c r="C368" i="4"/>
  <c r="J367" i="4"/>
  <c r="K367" i="4"/>
  <c r="B368" i="4" l="1"/>
  <c r="J368" i="4"/>
  <c r="K368" i="4"/>
  <c r="D368" i="4"/>
  <c r="M368" i="4"/>
  <c r="L368" i="4"/>
  <c r="E368" i="4"/>
  <c r="C369" i="4"/>
  <c r="I368" i="4"/>
  <c r="G367" i="4"/>
  <c r="F367" i="4"/>
  <c r="H367" i="4" s="1"/>
  <c r="N367" i="4" s="1"/>
  <c r="D369" i="4" l="1"/>
  <c r="L369" i="4"/>
  <c r="B369" i="4"/>
  <c r="J369" i="4"/>
  <c r="I369" i="4"/>
  <c r="E369" i="4"/>
  <c r="C370" i="4"/>
  <c r="M369" i="4"/>
  <c r="K369" i="4"/>
  <c r="F368" i="4"/>
  <c r="H368" i="4" s="1"/>
  <c r="G368" i="4"/>
  <c r="F369" i="4" l="1"/>
  <c r="H369" i="4" s="1"/>
  <c r="G369" i="4"/>
  <c r="N368" i="4"/>
  <c r="D370" i="4"/>
  <c r="L370" i="4"/>
  <c r="K370" i="4"/>
  <c r="C371" i="4"/>
  <c r="I370" i="4"/>
  <c r="E370" i="4"/>
  <c r="M370" i="4"/>
  <c r="J370" i="4"/>
  <c r="B370" i="4"/>
  <c r="N369" i="4" l="1"/>
  <c r="M371" i="4"/>
  <c r="I371" i="4"/>
  <c r="D371" i="4"/>
  <c r="C372" i="4"/>
  <c r="J371" i="4"/>
  <c r="K371" i="4"/>
  <c r="B371" i="4"/>
  <c r="E371" i="4"/>
  <c r="L371" i="4"/>
  <c r="G370" i="4"/>
  <c r="F370" i="4"/>
  <c r="H370" i="4" s="1"/>
  <c r="N370" i="4" l="1"/>
  <c r="G371" i="4"/>
  <c r="F371" i="4"/>
  <c r="H371" i="4" s="1"/>
  <c r="N371" i="4" s="1"/>
  <c r="L372" i="4"/>
  <c r="E372" i="4"/>
  <c r="J372" i="4"/>
  <c r="B372" i="4"/>
  <c r="M372" i="4"/>
  <c r="I372" i="4"/>
  <c r="C373" i="4"/>
  <c r="K372" i="4"/>
  <c r="D372" i="4"/>
  <c r="G372" i="4" l="1"/>
  <c r="F372" i="4"/>
  <c r="H372" i="4" s="1"/>
  <c r="B373" i="4"/>
  <c r="J373" i="4"/>
  <c r="D373" i="4"/>
  <c r="K373" i="4"/>
  <c r="I373" i="4"/>
  <c r="L373" i="4"/>
  <c r="E373" i="4"/>
  <c r="M373" i="4"/>
  <c r="N372" i="4" l="1"/>
  <c r="G373" i="4"/>
  <c r="F373" i="4"/>
  <c r="H373" i="4" s="1"/>
  <c r="N373" i="4" s="1"/>
  <c r="N375" i="4" s="1"/>
  <c r="N3" i="4" s="1"/>
  <c r="K34" i="3" l="1"/>
  <c r="B56" i="3" l="1"/>
  <c r="K57" i="3"/>
  <c r="S57" i="3"/>
  <c r="P48" i="3"/>
  <c r="S56" i="3"/>
  <c r="K43" i="3" s="1"/>
  <c r="K56" i="3"/>
  <c r="K36" i="3"/>
  <c r="X63" i="3"/>
  <c r="N1" i="4" s="1"/>
  <c r="AG21" i="4"/>
  <c r="P50" i="3" l="1"/>
  <c r="S50" i="3" s="1"/>
</calcChain>
</file>

<file path=xl/sharedStrings.xml><?xml version="1.0" encoding="utf-8"?>
<sst xmlns="http://schemas.openxmlformats.org/spreadsheetml/2006/main" count="334" uniqueCount="218">
  <si>
    <t>Vakantiesperiodes, Feestdagen, Extra vrij en Toch werkdag</t>
  </si>
  <si>
    <t>- betaald OSV (indien van toepassing): de klokuren invullen bij de dag waarop de medewerker verlof geniet</t>
  </si>
  <si>
    <t>- huidige rooster (op basis van het rooster dat geldt vóór de opname van OSV. Eventuele toekomstige wtf verlaging niet meenemen)</t>
  </si>
  <si>
    <r>
      <rPr>
        <b/>
        <sz val="9"/>
        <color theme="1"/>
        <rFont val="Arial"/>
        <family val="2"/>
      </rPr>
      <t>Klokuren</t>
    </r>
    <r>
      <rPr>
        <sz val="9"/>
        <color theme="1"/>
        <rFont val="Arial"/>
        <family val="2"/>
      </rPr>
      <t xml:space="preserve"> per dag invullen bij:</t>
    </r>
  </si>
  <si>
    <t>4. Opname verlof over de week</t>
  </si>
  <si>
    <t xml:space="preserve">datum einde verlof: de laatste dag van het verlof moet ingevuld worden. </t>
  </si>
  <si>
    <t>datum ingang verlof: vul de eerste datum van het verlof in</t>
  </si>
  <si>
    <t>3. Ouderschapsverlof</t>
  </si>
  <si>
    <t>geef hier het eerder genoten OSV aan in klokuren voor het kind waar de aanvraag betrekking op heeft. Vul hier ook de uren in</t>
  </si>
  <si>
    <t xml:space="preserve">Eerder genoten OSV: </t>
  </si>
  <si>
    <r>
      <rPr>
        <sz val="9"/>
        <color indexed="8"/>
        <rFont val="Arial"/>
        <family val="2"/>
      </rPr>
      <t>geboortedatum</t>
    </r>
    <r>
      <rPr>
        <sz val="9"/>
        <rFont val="Arial"/>
        <family val="2"/>
      </rPr>
      <t>: geboortedatum van het kind waar u de aanvraag voor doet</t>
    </r>
  </si>
  <si>
    <r>
      <rPr>
        <sz val="9"/>
        <color indexed="8"/>
        <rFont val="Arial"/>
        <family val="2"/>
      </rPr>
      <t>naam</t>
    </r>
    <r>
      <rPr>
        <sz val="9"/>
        <rFont val="Arial"/>
        <family val="2"/>
      </rPr>
      <t>: naam van het kind waarvoor u de aanvraag doet</t>
    </r>
  </si>
  <si>
    <t>2. Gegevens van het kind waar aanvraag betrekking op heeft:</t>
  </si>
  <si>
    <t>Indien de werknemer na verlof minder wil gaan werken, vul dan die lagere werktijdfactor in. Dan hoeft er achteraf niet te worden terugbetaald.</t>
  </si>
  <si>
    <r>
      <rPr>
        <sz val="9"/>
        <color indexed="8"/>
        <rFont val="Arial"/>
        <family val="2"/>
      </rPr>
      <t>werktijdfactor inclusief OSV</t>
    </r>
    <r>
      <rPr>
        <sz val="9"/>
        <rFont val="Arial"/>
        <family val="2"/>
      </rPr>
      <t xml:space="preserve">: vul hier de werktijdfactor in van de medewerker (inclusief eventuele verloven). </t>
    </r>
  </si>
  <si>
    <r>
      <t>Personeelsnummer</t>
    </r>
    <r>
      <rPr>
        <sz val="9"/>
        <rFont val="Arial"/>
        <family val="2"/>
      </rPr>
      <t>: het personeelsnummer van de medewerker in Afas</t>
    </r>
  </si>
  <si>
    <r>
      <rPr>
        <sz val="9"/>
        <color indexed="8"/>
        <rFont val="Arial"/>
        <family val="2"/>
      </rPr>
      <t>naam aanvrager</t>
    </r>
    <r>
      <rPr>
        <sz val="9"/>
        <rFont val="Arial"/>
        <family val="2"/>
      </rPr>
      <t>: bij gehuwde vrouwen ook de meisjesnaam vermelden</t>
    </r>
  </si>
  <si>
    <r>
      <rPr>
        <sz val="9"/>
        <color indexed="8"/>
        <rFont val="Arial"/>
        <family val="2"/>
      </rPr>
      <t>werkgever- en brinnummer</t>
    </r>
    <r>
      <rPr>
        <sz val="9"/>
        <rFont val="Arial"/>
        <family val="2"/>
      </rPr>
      <t>: het 5-cijferig 'DUO-nummer' en het brinnummer van de school bestaande uit 2 cijfers + 2 letter</t>
    </r>
  </si>
  <si>
    <r>
      <t>1</t>
    </r>
    <r>
      <rPr>
        <b/>
        <sz val="9"/>
        <color indexed="8"/>
        <rFont val="Arial"/>
        <family val="2"/>
      </rPr>
      <t>. Algemene gegevens</t>
    </r>
    <r>
      <rPr>
        <sz val="9"/>
        <rFont val="Arial"/>
        <family val="2"/>
      </rPr>
      <t>:</t>
    </r>
  </si>
  <si>
    <r>
      <t xml:space="preserve">Bij alle uren worden </t>
    </r>
    <r>
      <rPr>
        <b/>
        <sz val="9"/>
        <color theme="1"/>
        <rFont val="Arial"/>
        <family val="2"/>
      </rPr>
      <t>KLOKUREN</t>
    </r>
    <r>
      <rPr>
        <sz val="9"/>
        <color theme="1"/>
        <rFont val="Arial"/>
        <family val="2"/>
      </rPr>
      <t xml:space="preserve"> bedoeld (decimaal invullen: 8 uur en 30 minuten invullen als </t>
    </r>
    <r>
      <rPr>
        <b/>
        <sz val="9"/>
        <color theme="1"/>
        <rFont val="Arial"/>
        <family val="2"/>
      </rPr>
      <t>8,5</t>
    </r>
    <r>
      <rPr>
        <sz val="9"/>
        <color theme="1"/>
        <rFont val="Arial"/>
        <family val="2"/>
      </rPr>
      <t>)</t>
    </r>
  </si>
  <si>
    <r>
      <t xml:space="preserve">Een datum invullen als: </t>
    </r>
    <r>
      <rPr>
        <b/>
        <sz val="9"/>
        <color theme="1"/>
        <rFont val="Arial"/>
        <family val="2"/>
      </rPr>
      <t>dd-mm-jjjj</t>
    </r>
  </si>
  <si>
    <t>het kopje 'Vakantiesperiodes, Feestdagen, Extra vrij en Toch werkdag'.</t>
  </si>
  <si>
    <t xml:space="preserve">Indien er extra vakantie is of indien er juist meer gewerkt wordt, dan kunnen die dagen onderaan ingevuld worden bij </t>
  </si>
  <si>
    <t>Het formulier houdt rekening met de wettelijk vastgesteld schoolvakanties zoals gepubliceerd op www.schoolvakanties-nederland.nl</t>
  </si>
  <si>
    <t>datum</t>
  </si>
  <si>
    <t>Handtekening aanvrager:</t>
  </si>
  <si>
    <t>Handtekening werkgever:</t>
  </si>
  <si>
    <t>5.</t>
  </si>
  <si>
    <t>Totaal opgenomen uren Betaald OSV</t>
  </si>
  <si>
    <t>uren</t>
  </si>
  <si>
    <t>totaal</t>
  </si>
  <si>
    <t>vr</t>
  </si>
  <si>
    <t>do</t>
  </si>
  <si>
    <t>wo</t>
  </si>
  <si>
    <t>di</t>
  </si>
  <si>
    <t>ma</t>
  </si>
  <si>
    <t>Betaald OSV</t>
  </si>
  <si>
    <t>Huidig rooster indien geen verlof</t>
  </si>
  <si>
    <t>4.</t>
  </si>
  <si>
    <t>3.</t>
  </si>
  <si>
    <t>2.</t>
  </si>
  <si>
    <t>1.</t>
  </si>
  <si>
    <t>VerlofTmUiterlijk</t>
  </si>
  <si>
    <t>VerlofVroegst</t>
  </si>
  <si>
    <t>Tm ivm bekende vakanties</t>
  </si>
  <si>
    <t>Vanaf ivm bekende vakanties</t>
  </si>
  <si>
    <t>LaatsteDagSchooljaar</t>
  </si>
  <si>
    <t>EersteDagSchooljaarVandaag</t>
  </si>
  <si>
    <t>EersteDagSchooljaar</t>
  </si>
  <si>
    <t>Voor8jaar</t>
  </si>
  <si>
    <t>deel van maand is berekend op basis van werkdagen in periode gedeeld door totaal aantal werkdagen in de maand</t>
  </si>
  <si>
    <t>Waarde B</t>
  </si>
  <si>
    <t>Waarde A</t>
  </si>
  <si>
    <t>totaal mnd</t>
  </si>
  <si>
    <t>tussen mnd</t>
  </si>
  <si>
    <t>ltst mnd</t>
  </si>
  <si>
    <t>1st mnd</t>
  </si>
  <si>
    <t>laatste</t>
  </si>
  <si>
    <t>ingang</t>
  </si>
  <si>
    <t>BOV</t>
  </si>
  <si>
    <t>uren betaald OV</t>
  </si>
  <si>
    <t>is OOV periode</t>
  </si>
  <si>
    <t>is BOV periode</t>
  </si>
  <si>
    <t>is Wel werkdag dus OV</t>
  </si>
  <si>
    <t>is Extra Vak.dag</t>
  </si>
  <si>
    <t>is Feestdag</t>
  </si>
  <si>
    <t>is Vakantie</t>
  </si>
  <si>
    <t>omschrijving vakantie</t>
  </si>
  <si>
    <t>vakantie tot en met</t>
  </si>
  <si>
    <t>vakantie vanaf</t>
  </si>
  <si>
    <t>betaald OV</t>
  </si>
  <si>
    <t>laatste dag</t>
  </si>
  <si>
    <t>=====</t>
  </si>
  <si>
    <t>2e kerstdag</t>
  </si>
  <si>
    <t>1e kerstdag</t>
  </si>
  <si>
    <t>2e pinksterdag</t>
  </si>
  <si>
    <t>1e pinksterdag</t>
  </si>
  <si>
    <t>vrijdag na hemelvaart</t>
  </si>
  <si>
    <t>hemelvaart</t>
  </si>
  <si>
    <t>bevrijdingsdag</t>
  </si>
  <si>
    <t>koningsdag</t>
  </si>
  <si>
    <t>2e paasdag</t>
  </si>
  <si>
    <t>1e paasdag</t>
  </si>
  <si>
    <t>goede vrijdag</t>
  </si>
  <si>
    <t>aswoensdag</t>
  </si>
  <si>
    <t>carnaval</t>
  </si>
  <si>
    <t>Kerst</t>
  </si>
  <si>
    <t>Herfst</t>
  </si>
  <si>
    <t>nieuwjaar</t>
  </si>
  <si>
    <t>Zomer</t>
  </si>
  <si>
    <t>Mei</t>
  </si>
  <si>
    <t>Voorjaar</t>
  </si>
  <si>
    <t>tm</t>
  </si>
  <si>
    <t>vanaf</t>
  </si>
  <si>
    <t>indexnr:</t>
  </si>
  <si>
    <t>vak. Aanv. 1e Schooljr</t>
  </si>
  <si>
    <t>Vakanties in schooljaar(/jaren)</t>
  </si>
  <si>
    <t>Info van internet</t>
  </si>
  <si>
    <t>Afwijkende vakantiedagen of feestdagen kunnen op aanvraagformulier ook onderaan in het schema opgegeven worden:</t>
  </si>
  <si>
    <t>- je kunt hier alleen de begin en einddatum aanpassen. Je kunt hier geen vakanties toevoegen of verwijderen.</t>
  </si>
  <si>
    <t>- vakantieperiodes moeten oplopend gesorteerd blijven en er mag geen overlap ontstaan.</t>
  </si>
  <si>
    <t>Door ondertekening verklaren aanvrager en werkgever akkoord te zijn met de in de aanvraag vermelde gegevens.</t>
  </si>
  <si>
    <t>SCHOOLJAAR</t>
  </si>
  <si>
    <t>AANVRAAGFORMULIER</t>
  </si>
  <si>
    <t>GEGEVENS AANVRAGER</t>
  </si>
  <si>
    <t>Werkgever- en brinnummer:</t>
  </si>
  <si>
    <t>Naam aanvrager:</t>
  </si>
  <si>
    <t>Personeelsnummer:</t>
  </si>
  <si>
    <t>Werktijdfactor incl OSV bij start verlof</t>
  </si>
  <si>
    <t>UREN BETAALD OSV</t>
  </si>
  <si>
    <t xml:space="preserve">GEGEVENS KIND </t>
  </si>
  <si>
    <t>Naam:</t>
  </si>
  <si>
    <t>Geboortedatum:</t>
  </si>
  <si>
    <t>OUDERSCHAPSVERLOF</t>
  </si>
  <si>
    <t>BETAALD OSV</t>
  </si>
  <si>
    <t>Omvang verlof in klokuren:</t>
  </si>
  <si>
    <r>
      <rPr>
        <b/>
        <sz val="10"/>
        <rFont val="Arial"/>
        <family val="2"/>
      </rPr>
      <t xml:space="preserve">OPNAME VERLOF OVER DE WEEK </t>
    </r>
    <r>
      <rPr>
        <sz val="10"/>
        <rFont val="Arial"/>
        <family val="2"/>
      </rPr>
      <t xml:space="preserve"> (klokuren per dag)</t>
    </r>
  </si>
  <si>
    <t>TEN BEHOEVE VAN SALARISADMINISTRATIE</t>
  </si>
  <si>
    <t>TEN BEHOEVE VAN VERVOLGAANVRAAG</t>
  </si>
  <si>
    <t>VAKANTIEPERIODES / FEESTDAGEN / EXTRA VRIJ / TOCH WERKDAG</t>
  </si>
  <si>
    <t>VAKANTIES</t>
  </si>
  <si>
    <t>FEESTDAGEN</t>
  </si>
  <si>
    <t>VAKANTIE</t>
  </si>
  <si>
    <t>BEGINDATUM</t>
  </si>
  <si>
    <t>EINDDATUM</t>
  </si>
  <si>
    <t>DATUM</t>
  </si>
  <si>
    <t>OMSCHRIJVING</t>
  </si>
  <si>
    <t>ONDERTEKENING</t>
  </si>
  <si>
    <t xml:space="preserve">De lichtgroene velden moeten gevuld worden. </t>
  </si>
  <si>
    <t>TOELICHTING INVULLEN "AANVRAAGFORMULIER OUDERSCHAPSVERLOF"</t>
  </si>
  <si>
    <t>Afwijkende vakantie</t>
  </si>
  <si>
    <t>Naam ondertekenaar</t>
  </si>
  <si>
    <t>Graag de lichtgroene velden invullen.</t>
  </si>
  <si>
    <t>carnaval ma</t>
  </si>
  <si>
    <t>carnaval di</t>
  </si>
  <si>
    <t>hoeveelste</t>
  </si>
  <si>
    <t>index</t>
  </si>
  <si>
    <t>Pos</t>
  </si>
  <si>
    <t>Index</t>
  </si>
  <si>
    <t>Feestdagen in schooljaar</t>
  </si>
  <si>
    <t>0= niet feestdag</t>
  </si>
  <si>
    <t>1= wel feestdag</t>
  </si>
  <si>
    <t>Afwijkende standaard schoolvakantie kan op tab " Vakantie-Feestdagen"  in het lichtgroene blok opgegeven worden. Dit is meestal alleen de meivakantie.</t>
  </si>
  <si>
    <t xml:space="preserve">Heeft u eerder ouderschapsverlof genoten voor bovenvermeld kind? </t>
  </si>
  <si>
    <t xml:space="preserve">Totaal eerder opgenomen uren OSV </t>
  </si>
  <si>
    <t>Versies</t>
  </si>
  <si>
    <t>datum aanpassing</t>
  </si>
  <si>
    <t>aanpassing</t>
  </si>
  <si>
    <t>de verwijzingen naar reeds genoten max 3 dagen vaderschapsverlof zijn verwijderd.</t>
  </si>
  <si>
    <t>verwijzing naar cao-artikelen aangepast ivm nieuwe cao</t>
  </si>
  <si>
    <r>
      <t xml:space="preserve">vakantie-periodes uitgebreid met de </t>
    </r>
    <r>
      <rPr>
        <b/>
        <sz val="11"/>
        <color theme="1"/>
        <rFont val="Arial"/>
        <family val="2"/>
      </rPr>
      <t>voorlopige</t>
    </r>
    <r>
      <rPr>
        <sz val="11"/>
        <color theme="1"/>
        <rFont val="Arial"/>
        <family val="2"/>
      </rPr>
      <t xml:space="preserve"> vakantieperiodes vanaf schooljaar 2022/2023 (https://www.rijksoverheid.nl/onderwerpen/schoolvakanties/overzicht-schoolvakanties-per-schooljaar)
In de loop van 2021 stelt OCW de data definitief vast.</t>
    </r>
  </si>
  <si>
    <t>Vanaf schooljaar 22-23 zijn</t>
  </si>
  <si>
    <t>de datums nog VOORLOPIG.</t>
  </si>
  <si>
    <t>In 2021 zullen de definitieve</t>
  </si>
  <si>
    <t>datums door OCW</t>
  </si>
  <si>
    <t>gepubliceerd worden.</t>
  </si>
  <si>
    <t>Let op: Dit formulier houdt rekening met 1 week meivakantie</t>
  </si>
  <si>
    <r>
      <t xml:space="preserve">TOTAAL TOEGESTANE UREN OSV </t>
    </r>
    <r>
      <rPr>
        <sz val="9"/>
        <rFont val="Arial"/>
        <family val="2"/>
      </rPr>
      <t>(betaald)</t>
    </r>
  </si>
  <si>
    <t>UREN BETAALD OSV (TEGEN 75%)</t>
  </si>
  <si>
    <t>Totaal opgenomen uren Betaald OSV (1e levensjaar)</t>
  </si>
  <si>
    <t xml:space="preserve">           Restant uren Betaald OSV (1e levensjaar)*</t>
  </si>
  <si>
    <t xml:space="preserve">* Het restant uren Betaald OSV kan vanaf het tweede levensjaar veranderen door een wijziging van de werktijdfactor </t>
  </si>
  <si>
    <t>Muteren in AFAS in uren p/w</t>
  </si>
  <si>
    <t>Uren ouderschapsverlof</t>
  </si>
  <si>
    <t>Weken ouderschapsverlof in periode</t>
  </si>
  <si>
    <t>Ouderschapsverlof Primair/Voortgezet Onderwijs</t>
  </si>
  <si>
    <t>De begin- of einddatum kun je aanpassen op het tabblad 'Vakantie-Feestdagen' in kolom K &amp; L</t>
  </si>
  <si>
    <r>
      <t>EXTRA VRIJE DAG/VAKANTIE</t>
    </r>
    <r>
      <rPr>
        <sz val="10"/>
        <color rgb="FF41A336"/>
        <rFont val="Arial"/>
        <family val="2"/>
      </rPr>
      <t xml:space="preserve">                                                         (DUS GEEN OUDERSCHAPSVERLOF)</t>
    </r>
  </si>
  <si>
    <r>
      <t>GEEN VRIJE DAG/VAKANTIE</t>
    </r>
    <r>
      <rPr>
        <sz val="10"/>
        <color rgb="FF41A336"/>
        <rFont val="Arial"/>
        <family val="2"/>
      </rPr>
      <t xml:space="preserve">                                                                         (DUS WEL OUDERSCHAPSVERLOF)</t>
    </r>
  </si>
  <si>
    <t>Is het verlof over meerdere schooljaren dan voor het 2e schooljaar graag een nieuw formulier invullen.</t>
  </si>
  <si>
    <t xml:space="preserve">- Extra vrije dag/vakantie: welke dagen voor iedereen vrij zijn, maar geen feestdagen of vakantie zijn (dus geen genoten ouderschapverlof).  </t>
  </si>
  <si>
    <t xml:space="preserve">- Geen vrije dag/vakantie: welke dagen toch gewerkt wordt (dan wordt wel ouderschapverlof geteld indien het overeenkomt met verlofrooster).  </t>
  </si>
  <si>
    <t>Bijv. wel werken op Goede Vrijdag of studiedagen terwijl de leerlingen vakantie hebben.</t>
  </si>
  <si>
    <t>Nee</t>
  </si>
  <si>
    <t>Aanvrager verklaart te voldoen aan de voorwaarden genoemd in de CAO-PO artikel 8.17 t/m 8.19 of CAO-VO artikel 15.6 t/m 15.7</t>
  </si>
  <si>
    <t>en op de hoogte te zijn van de terugbetalingsverplichting zoals genoemd in CAO-PO artikel 8.19a lid 4 en 5 of CAO-VO artikel 15.7.c.</t>
  </si>
  <si>
    <t>Uren ouderschapsverlof per week*</t>
  </si>
  <si>
    <t>Dagen tijdens vakantie/feestdagen die toch gewerkt worden (bijv. wel werken op Goede vrijdag) --&gt; dus wel opname ouderschapsverlof</t>
  </si>
  <si>
    <t>Dagen die voor iedereen vrij zijn, maar geen feestdagen of vakantie zijn (bijv. dag voor de zomervakantie) --&gt; dus geen opname ouderschapsverlof</t>
  </si>
  <si>
    <t xml:space="preserve">        Bijv. vrij op dag voor de zomervakantie.</t>
  </si>
  <si>
    <t>In te vullen OSV periode maximaal over één schooljaar.</t>
  </si>
  <si>
    <t>Dit formulier gaat uit van de wettelijke schoolvakanties in Regio Zuid en Midden zoals gepubliceerd op www.schoolvakanties-nederland.nl</t>
  </si>
  <si>
    <t>De regio kun je bovenaan het formulier kiezen. Ook de feestdagen worden automatisch gevuld. Kies de feestdagen in tabblad "Vakantie-Feestdagen"</t>
  </si>
  <si>
    <t>Datum aanvang verlof: (maandag van/vóór eerste dag verlof)</t>
  </si>
  <si>
    <t>Datum einde verlof: (zondag van/ná laatste dag verlof)</t>
  </si>
  <si>
    <t>De vakanties zijn in dit excelbestand gevuld tot en met 23-08-2026. Daarom kan nog geen verlof NA deze datum aangevraagd worden.</t>
  </si>
  <si>
    <t>Regio</t>
  </si>
  <si>
    <t>Zuid</t>
  </si>
  <si>
    <t>Midden</t>
  </si>
  <si>
    <t>Regio voor vakantiedata</t>
  </si>
  <si>
    <t>info van internet</t>
  </si>
  <si>
    <t xml:space="preserve"> www.schoolvakanties-nederland.nl</t>
  </si>
  <si>
    <t>ZUID</t>
  </si>
  <si>
    <t>MIDDEN</t>
  </si>
  <si>
    <t>Vakantie</t>
  </si>
  <si>
    <t>2023-Voorjaar</t>
  </si>
  <si>
    <t/>
  </si>
  <si>
    <t>2023-Mei</t>
  </si>
  <si>
    <t>2023-Zomer</t>
  </si>
  <si>
    <t>2023-Herfst</t>
  </si>
  <si>
    <t>2023-Kerst</t>
  </si>
  <si>
    <t>2024-Voorjaar</t>
  </si>
  <si>
    <t>2024-Mei</t>
  </si>
  <si>
    <t>2024-Zomer</t>
  </si>
  <si>
    <t>2024-Herfst</t>
  </si>
  <si>
    <t>2024-Kerst</t>
  </si>
  <si>
    <t>2025-Voorjaar</t>
  </si>
  <si>
    <t>2025-Mei</t>
  </si>
  <si>
    <t>2025-Zomer</t>
  </si>
  <si>
    <t>2025-Herfst</t>
  </si>
  <si>
    <t>2025-Kerst</t>
  </si>
  <si>
    <t>2026-Voorjaar</t>
  </si>
  <si>
    <t>2026-Mei</t>
  </si>
  <si>
    <t>2026-Zomer</t>
  </si>
  <si>
    <t>Vakanties moeten oplopend gesorteerd zijn en geen overlap hebben.</t>
  </si>
  <si>
    <t>2026-Herfst</t>
  </si>
  <si>
    <t>2026-Kerst</t>
  </si>
  <si>
    <t>Let op! Vul volledige weken in, dus de beginddatum moet een maandag zijn en de einddatum een zondag.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</si>
</sst>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yyyy"/>
    <numFmt numFmtId="165" formatCode="General\ &quot;uur&quot;"/>
    <numFmt numFmtId="166" formatCode="0.00\ &quot;uur&quot;"/>
    <numFmt numFmtId="167" formatCode="&quot;over&quot;\ \ 0.00\ \ &quot;uur&quot;"/>
    <numFmt numFmtId="168" formatCode="0.0000"/>
    <numFmt numFmtId="169" formatCode="ddd"/>
    <numFmt numFmtId="170" formatCode="ddd;;;@"/>
    <numFmt numFmtId="171" formatCode="0.0000\ \ &quot;uur per week&quot;"/>
    <numFmt numFmtId="172" formatCode="0.00\ \ &quot;uur per week&quot;"/>
  </numFmts>
  <fonts count="42" x14ac:knownFonts="1">
    <font>
      <sz val="11"/>
      <color theme="1"/>
      <name val="Arial"/>
      <family val="2"/>
    </font>
    <font>
      <sz val="11"/>
      <color theme="1"/>
      <name val="Calibri"/>
      <family val="2"/>
      <scheme val="minor"/>
    </font>
    <font>
      <sz val="9"/>
      <color theme="1"/>
      <name val="Arial"/>
      <family val="2"/>
    </font>
    <font>
      <sz val="10"/>
      <name val="Arial"/>
      <family val="2"/>
    </font>
    <font>
      <sz val="9"/>
      <name val="Arial"/>
      <family val="2"/>
    </font>
    <font>
      <b/>
      <sz val="9"/>
      <color theme="1"/>
      <name val="Arial"/>
      <family val="2"/>
    </font>
    <font>
      <sz val="9"/>
      <color indexed="8"/>
      <name val="Arial"/>
      <family val="2"/>
    </font>
    <font>
      <i/>
      <sz val="9"/>
      <color theme="1"/>
      <name val="Arial"/>
      <family val="2"/>
    </font>
    <font>
      <b/>
      <sz val="9"/>
      <color indexed="8"/>
      <name val="Arial"/>
      <family val="2"/>
    </font>
    <font>
      <sz val="10"/>
      <color theme="1"/>
      <name val="Arial"/>
      <family val="2"/>
    </font>
    <font>
      <b/>
      <sz val="10"/>
      <name val="Arial"/>
      <family val="2"/>
    </font>
    <font>
      <b/>
      <sz val="15"/>
      <color rgb="FFB92DB9"/>
      <name val="Arial"/>
      <family val="2"/>
    </font>
    <font>
      <b/>
      <sz val="15"/>
      <name val="Arial"/>
      <family val="2"/>
    </font>
    <font>
      <b/>
      <sz val="10"/>
      <color indexed="10"/>
      <name val="Arial"/>
      <family val="2"/>
    </font>
    <font>
      <i/>
      <sz val="10"/>
      <name val="Arial"/>
      <family val="2"/>
    </font>
    <font>
      <b/>
      <sz val="10"/>
      <color rgb="FFFF0000"/>
      <name val="Arial"/>
      <family val="2"/>
    </font>
    <font>
      <sz val="12"/>
      <name val="Arial"/>
      <family val="2"/>
    </font>
    <font>
      <b/>
      <sz val="12"/>
      <name val="Arial"/>
      <family val="2"/>
    </font>
    <font>
      <sz val="8"/>
      <name val="Arial"/>
      <family val="2"/>
    </font>
    <font>
      <b/>
      <sz val="9"/>
      <name val="Arial"/>
      <family val="2"/>
    </font>
    <font>
      <b/>
      <sz val="14"/>
      <name val="Arial"/>
      <family val="2"/>
    </font>
    <font>
      <b/>
      <sz val="16"/>
      <name val="Arial"/>
      <family val="2"/>
    </font>
    <font>
      <i/>
      <sz val="9"/>
      <name val="Arial"/>
      <family val="2"/>
    </font>
    <font>
      <sz val="9"/>
      <name val="Verdana"/>
      <family val="2"/>
    </font>
    <font>
      <b/>
      <sz val="10"/>
      <color theme="3" tint="0.39997558519241921"/>
      <name val="Verdana"/>
      <family val="2"/>
    </font>
    <font>
      <sz val="8"/>
      <color rgb="FFFF0000"/>
      <name val="Arial"/>
      <family val="2"/>
    </font>
    <font>
      <sz val="12"/>
      <color theme="0"/>
      <name val="Arial"/>
      <family val="2"/>
    </font>
    <font>
      <sz val="20"/>
      <color theme="1" tint="0.249977111117893"/>
      <name val="Arial"/>
      <family val="2"/>
    </font>
    <font>
      <sz val="14"/>
      <color theme="0"/>
      <name val="Arial"/>
      <family val="2"/>
    </font>
    <font>
      <b/>
      <sz val="10"/>
      <color rgb="FF41A336"/>
      <name val="Arial"/>
      <family val="2"/>
    </font>
    <font>
      <sz val="10"/>
      <color rgb="FF41A336"/>
      <name val="Arial"/>
      <family val="2"/>
    </font>
    <font>
      <b/>
      <sz val="11"/>
      <color theme="1"/>
      <name val="Arial"/>
      <family val="2"/>
    </font>
    <font>
      <b/>
      <i/>
      <sz val="11"/>
      <color rgb="FFFF0000"/>
      <name val="Arial"/>
      <family val="2"/>
    </font>
    <font>
      <b/>
      <sz val="12"/>
      <color theme="0"/>
      <name val="Arial"/>
      <family val="2"/>
    </font>
    <font>
      <sz val="10"/>
      <color theme="0"/>
      <name val="Arial"/>
      <family val="2"/>
    </font>
    <font>
      <sz val="11"/>
      <color theme="1"/>
      <name val="Arial"/>
      <family val="2"/>
    </font>
    <font>
      <sz val="14"/>
      <name val="Arial"/>
      <family val="2"/>
    </font>
    <font>
      <b/>
      <sz val="9"/>
      <color theme="0"/>
      <name val="Arial"/>
      <family val="2"/>
    </font>
    <font>
      <b/>
      <u/>
      <sz val="9"/>
      <name val="Arial"/>
      <family val="2"/>
    </font>
    <font>
      <b/>
      <u/>
      <sz val="10"/>
      <name val="Arial"/>
      <family val="2"/>
    </font>
    <font>
      <sz val="10"/>
      <color rgb="FFFF0000"/>
      <name val="Arial"/>
      <family val="2"/>
    </font>
    <font>
      <b/>
      <sz val="9"/>
      <color rgb="FFFF0000"/>
      <name val="Arial"/>
      <family val="2"/>
    </font>
  </fonts>
  <fills count="12">
    <fill>
      <patternFill patternType="none"/>
    </fill>
    <fill>
      <patternFill patternType="gray125"/>
    </fill>
    <fill>
      <patternFill patternType="solid">
        <fgColor rgb="FFB92DB9"/>
        <bgColor indexed="64"/>
      </patternFill>
    </fill>
    <fill>
      <patternFill patternType="solid">
        <fgColor indexed="9"/>
        <bgColor indexed="64"/>
      </patternFill>
    </fill>
    <fill>
      <patternFill patternType="solid">
        <fgColor rgb="FFECB2EC"/>
        <bgColor indexed="64"/>
      </patternFill>
    </fill>
    <fill>
      <patternFill patternType="solid">
        <fgColor rgb="FFFFC000"/>
        <bgColor indexed="64"/>
      </patternFill>
    </fill>
    <fill>
      <patternFill patternType="solid">
        <fgColor rgb="FFF1C7F5"/>
        <bgColor indexed="64"/>
      </patternFill>
    </fill>
    <fill>
      <patternFill patternType="solid">
        <fgColor rgb="FF41A336"/>
        <bgColor indexed="64"/>
      </patternFill>
    </fill>
    <fill>
      <patternFill patternType="solid">
        <fgColor rgb="FFA5CF82"/>
        <bgColor indexed="64"/>
      </patternFill>
    </fill>
    <fill>
      <patternFill patternType="solid">
        <fgColor rgb="FFA5D094"/>
        <bgColor indexed="64"/>
      </patternFill>
    </fill>
    <fill>
      <patternFill patternType="solid">
        <fgColor rgb="FFFFFF00"/>
        <bgColor indexed="64"/>
      </patternFill>
    </fill>
    <fill>
      <patternFill patternType="solid">
        <fgColor rgb="FF92D050"/>
        <bgColor indexed="64"/>
      </patternFill>
    </fill>
  </fills>
  <borders count="105">
    <border>
      <left/>
      <right/>
      <top/>
      <bottom/>
      <diagonal/>
    </border>
    <border>
      <left style="thin">
        <color indexed="9"/>
      </left>
      <right/>
      <top style="thin">
        <color indexed="9"/>
      </top>
      <bottom/>
      <diagonal/>
    </border>
    <border>
      <left style="thin">
        <color indexed="9"/>
      </left>
      <right style="thin">
        <color indexed="9"/>
      </right>
      <top style="thin">
        <color indexed="9"/>
      </top>
      <bottom style="thin">
        <color indexed="9"/>
      </bottom>
      <diagonal/>
    </border>
    <border>
      <left/>
      <right/>
      <top style="thin">
        <color auto="1"/>
      </top>
      <bottom style="thin">
        <color auto="1"/>
      </bottom>
      <diagonal/>
    </border>
    <border>
      <left style="thin">
        <color indexed="9"/>
      </left>
      <right style="thin">
        <color indexed="9"/>
      </right>
      <top/>
      <bottom style="thin">
        <color indexed="9"/>
      </bottom>
      <diagonal/>
    </border>
    <border>
      <left style="thin">
        <color indexed="9"/>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style="thin">
        <color auto="1"/>
      </right>
      <top style="hair">
        <color auto="1"/>
      </top>
      <bottom style="thin">
        <color auto="1"/>
      </bottom>
      <diagonal/>
    </border>
    <border>
      <left style="thin">
        <color auto="1"/>
      </left>
      <right style="thin">
        <color auto="1"/>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thin">
        <color auto="1"/>
      </left>
      <right/>
      <top style="hair">
        <color auto="1"/>
      </top>
      <bottom style="hair">
        <color auto="1"/>
      </bottom>
      <diagonal/>
    </border>
    <border>
      <left style="thin">
        <color auto="1"/>
      </left>
      <right style="thin">
        <color auto="1"/>
      </right>
      <top style="thin">
        <color auto="1"/>
      </top>
      <bottom style="hair">
        <color auto="1"/>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9"/>
      </right>
      <top/>
      <bottom style="thin">
        <color indexed="9"/>
      </bottom>
      <diagonal/>
    </border>
    <border>
      <left/>
      <right/>
      <top/>
      <bottom style="thin">
        <color indexed="9"/>
      </bottom>
      <diagonal/>
    </border>
    <border>
      <left/>
      <right style="thin">
        <color indexed="9"/>
      </right>
      <top style="thin">
        <color indexed="9"/>
      </top>
      <bottom/>
      <diagonal/>
    </border>
    <border>
      <left/>
      <right/>
      <top style="thin">
        <color indexed="9"/>
      </top>
      <bottom/>
      <diagonal/>
    </border>
    <border>
      <left/>
      <right style="thin">
        <color indexed="9"/>
      </right>
      <top/>
      <bottom/>
      <diagonal/>
    </border>
    <border>
      <left style="thin">
        <color indexed="9"/>
      </left>
      <right style="thin">
        <color indexed="9"/>
      </right>
      <top style="thin">
        <color indexed="9"/>
      </top>
      <bottom/>
      <diagonal/>
    </border>
    <border>
      <left/>
      <right/>
      <top style="thin">
        <color indexed="9"/>
      </top>
      <bottom style="thin">
        <color indexed="9"/>
      </bottom>
      <diagonal/>
    </border>
    <border>
      <left style="thin">
        <color indexed="9"/>
      </left>
      <right/>
      <top/>
      <bottom style="thin">
        <color indexed="9"/>
      </bottom>
      <diagonal/>
    </border>
    <border>
      <left/>
      <right/>
      <top/>
      <bottom style="thin">
        <color auto="1"/>
      </bottom>
      <diagonal/>
    </border>
    <border>
      <left style="thin">
        <color indexed="9"/>
      </left>
      <right/>
      <top/>
      <bottom/>
      <diagonal/>
    </border>
    <border>
      <left style="thin">
        <color auto="1"/>
      </left>
      <right/>
      <top/>
      <bottom/>
      <diagonal/>
    </border>
    <border>
      <left style="thin">
        <color indexed="9"/>
      </left>
      <right style="thin">
        <color indexed="9"/>
      </right>
      <top/>
      <bottom/>
      <diagonal/>
    </border>
    <border>
      <left/>
      <right/>
      <top style="thin">
        <color indexed="9"/>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top/>
      <bottom style="thin">
        <color auto="1"/>
      </bottom>
      <diagonal/>
    </border>
    <border>
      <left/>
      <right style="thin">
        <color auto="1"/>
      </right>
      <top/>
      <bottom/>
      <diagonal/>
    </border>
    <border>
      <left/>
      <right style="thin">
        <color auto="1"/>
      </right>
      <top style="thin">
        <color auto="1"/>
      </top>
      <bottom style="medium">
        <color auto="1"/>
      </bottom>
      <diagonal/>
    </border>
    <border>
      <left/>
      <right/>
      <top style="thin">
        <color auto="1"/>
      </top>
      <bottom style="medium">
        <color auto="1"/>
      </bottom>
      <diagonal/>
    </border>
    <border>
      <left style="thin">
        <color auto="1"/>
      </left>
      <right/>
      <top style="thin">
        <color auto="1"/>
      </top>
      <bottom style="medium">
        <color auto="1"/>
      </bottom>
      <diagonal/>
    </border>
    <border>
      <left/>
      <right style="thin">
        <color auto="1"/>
      </right>
      <top/>
      <bottom style="thin">
        <color auto="1"/>
      </bottom>
      <diagonal/>
    </border>
    <border>
      <left/>
      <right style="thin">
        <color auto="1"/>
      </right>
      <top style="thin">
        <color auto="1"/>
      </top>
      <bottom/>
      <diagonal/>
    </border>
    <border>
      <left style="thin">
        <color auto="1"/>
      </left>
      <right/>
      <top style="thin">
        <color auto="1"/>
      </top>
      <bottom/>
      <diagonal/>
    </border>
    <border>
      <left style="thin">
        <color indexed="9"/>
      </left>
      <right style="thin">
        <color indexed="9"/>
      </right>
      <top style="thin">
        <color auto="1"/>
      </top>
      <bottom/>
      <diagonal/>
    </border>
    <border>
      <left style="thin">
        <color auto="1"/>
      </left>
      <right style="hair">
        <color auto="1"/>
      </right>
      <top style="hair">
        <color auto="1"/>
      </top>
      <bottom style="thin">
        <color auto="1"/>
      </bottom>
      <diagonal/>
    </border>
    <border>
      <left style="hair">
        <color auto="1"/>
      </left>
      <right style="thin">
        <color auto="1"/>
      </right>
      <top style="hair">
        <color auto="1"/>
      </top>
      <bottom style="thin">
        <color auto="1"/>
      </bottom>
      <diagonal/>
    </border>
    <border>
      <left/>
      <right/>
      <top/>
      <bottom style="thin">
        <color auto="1"/>
      </bottom>
      <diagonal/>
    </border>
    <border>
      <left style="thin">
        <color indexed="9"/>
      </left>
      <right/>
      <top style="thin">
        <color indexed="9"/>
      </top>
      <bottom style="thin">
        <color auto="1"/>
      </bottom>
      <diagonal/>
    </border>
    <border>
      <left style="thin">
        <color auto="1"/>
      </left>
      <right style="thin">
        <color indexed="9"/>
      </right>
      <top style="thin">
        <color auto="1"/>
      </top>
      <bottom/>
      <diagonal/>
    </border>
    <border>
      <left style="thin">
        <color indexed="9"/>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9"/>
      </left>
      <right/>
      <top style="thin">
        <color indexed="9"/>
      </top>
      <bottom style="thin">
        <color indexed="9"/>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indexed="9"/>
      </left>
      <right style="thin">
        <color auto="1"/>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style="thin">
        <color auto="1"/>
      </right>
      <top/>
      <bottom style="hair">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right/>
      <top style="thin">
        <color indexed="9"/>
      </top>
      <bottom style="thin">
        <color indexed="9"/>
      </bottom>
      <diagonal/>
    </border>
    <border>
      <left style="thin">
        <color indexed="9"/>
      </left>
      <right style="thin">
        <color indexed="9"/>
      </right>
      <top style="thin">
        <color indexed="9"/>
      </top>
      <bottom/>
      <diagonal/>
    </border>
    <border>
      <left style="thin">
        <color indexed="9"/>
      </left>
      <right/>
      <top style="thin">
        <color indexed="9"/>
      </top>
      <bottom/>
      <diagonal/>
    </border>
    <border>
      <left/>
      <right/>
      <top style="thin">
        <color indexed="9"/>
      </top>
      <bottom/>
      <diagonal/>
    </border>
    <border>
      <left style="thin">
        <color indexed="9"/>
      </left>
      <right style="thin">
        <color indexed="9"/>
      </right>
      <top/>
      <bottom style="thin">
        <color indexed="9"/>
      </bottom>
      <diagonal/>
    </border>
    <border>
      <left/>
      <right/>
      <top/>
      <bottom style="thin">
        <color auto="1"/>
      </bottom>
      <diagonal/>
    </border>
    <border>
      <left/>
      <right style="thin">
        <color indexed="9"/>
      </right>
      <top/>
      <bottom style="thin">
        <color indexed="9"/>
      </bottom>
      <diagonal/>
    </border>
    <border>
      <left style="thin">
        <color indexed="9"/>
      </left>
      <right/>
      <top/>
      <bottom style="thin">
        <color indexed="9"/>
      </bottom>
      <diagonal/>
    </border>
    <border>
      <left/>
      <right/>
      <top/>
      <bottom style="thin">
        <color indexed="9"/>
      </bottom>
      <diagonal/>
    </border>
    <border>
      <left style="thin">
        <color auto="1"/>
      </left>
      <right/>
      <top style="medium">
        <color auto="1"/>
      </top>
      <bottom/>
      <diagonal/>
    </border>
    <border>
      <left style="thin">
        <color indexed="9"/>
      </left>
      <right style="thin">
        <color indexed="9"/>
      </right>
      <top style="thin">
        <color indexed="9"/>
      </top>
      <bottom style="thin">
        <color auto="1"/>
      </bottom>
      <diagonal/>
    </border>
    <border>
      <left style="thin">
        <color auto="1"/>
      </left>
      <right style="thin">
        <color auto="1"/>
      </right>
      <top/>
      <bottom/>
      <diagonal/>
    </border>
    <border>
      <left style="thin">
        <color auto="1"/>
      </left>
      <right style="hair">
        <color auto="1"/>
      </right>
      <top style="hair">
        <color auto="1"/>
      </top>
      <bottom/>
      <diagonal/>
    </border>
    <border>
      <left style="hair">
        <color auto="1"/>
      </left>
      <right style="thin">
        <color auto="1"/>
      </right>
      <top style="hair">
        <color auto="1"/>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indexed="64"/>
      </right>
      <top style="thin">
        <color auto="1"/>
      </top>
      <bottom/>
      <diagonal/>
    </border>
    <border>
      <left style="thin">
        <color indexed="9"/>
      </left>
      <right/>
      <top/>
      <bottom style="thin">
        <color indexed="64"/>
      </bottom>
      <diagonal/>
    </border>
    <border>
      <left/>
      <right/>
      <top/>
      <bottom style="thin">
        <color indexed="64"/>
      </bottom>
      <diagonal/>
    </border>
    <border>
      <left style="thin">
        <color auto="1"/>
      </left>
      <right/>
      <top style="thin">
        <color auto="1"/>
      </top>
      <bottom style="thin">
        <color auto="1"/>
      </bottom>
      <diagonal/>
    </border>
    <border>
      <left style="thin">
        <color indexed="9"/>
      </left>
      <right style="thin">
        <color indexed="9"/>
      </right>
      <top style="thin">
        <color indexed="9"/>
      </top>
      <bottom/>
      <diagonal/>
    </border>
    <border>
      <left style="thin">
        <color indexed="9"/>
      </left>
      <right style="thin">
        <color indexed="9"/>
      </right>
      <top style="thin">
        <color indexed="9"/>
      </top>
      <bottom style="thin">
        <color indexed="9"/>
      </bottom>
      <diagonal/>
    </border>
    <border>
      <left style="thin">
        <color indexed="9"/>
      </left>
      <right/>
      <top style="thin">
        <color indexed="9"/>
      </top>
      <bottom style="thin">
        <color indexed="9"/>
      </bottom>
      <diagonal/>
    </border>
    <border>
      <left/>
      <right/>
      <top style="thin">
        <color indexed="9"/>
      </top>
      <bottom style="thin">
        <color indexed="9"/>
      </bottom>
      <diagonal/>
    </border>
    <border>
      <left/>
      <right style="thin">
        <color indexed="9"/>
      </right>
      <top style="thin">
        <color indexed="9"/>
      </top>
      <bottom style="thin">
        <color indexed="9"/>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9"/>
      </left>
      <right/>
      <top style="thin">
        <color indexed="9"/>
      </top>
      <bottom/>
      <diagonal/>
    </border>
    <border>
      <left/>
      <right/>
      <top style="thin">
        <color indexed="9"/>
      </top>
      <bottom/>
      <diagonal/>
    </border>
    <border>
      <left style="thin">
        <color auto="1"/>
      </left>
      <right style="thin">
        <color auto="1"/>
      </right>
      <top/>
      <bottom style="thin">
        <color auto="1"/>
      </bottom>
      <diagonal/>
    </border>
    <border>
      <left style="thin">
        <color indexed="64"/>
      </left>
      <right style="thin">
        <color indexed="9"/>
      </right>
      <top style="thin">
        <color indexed="64"/>
      </top>
      <bottom style="thin">
        <color indexed="64"/>
      </bottom>
      <diagonal/>
    </border>
    <border>
      <left style="thin">
        <color indexed="9"/>
      </left>
      <right style="thin">
        <color indexed="9"/>
      </right>
      <top style="thin">
        <color indexed="64"/>
      </top>
      <bottom style="thin">
        <color indexed="64"/>
      </bottom>
      <diagonal/>
    </border>
    <border>
      <left style="thin">
        <color indexed="9"/>
      </left>
      <right style="thin">
        <color indexed="64"/>
      </right>
      <top style="thin">
        <color indexed="64"/>
      </top>
      <bottom style="thin">
        <color indexed="64"/>
      </bottom>
      <diagonal/>
    </border>
    <border>
      <left/>
      <right style="thin">
        <color auto="1"/>
      </right>
      <top/>
      <bottom style="thin">
        <color auto="1"/>
      </bottom>
      <diagonal/>
    </border>
    <border>
      <left style="thin">
        <color auto="1"/>
      </left>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6">
    <xf numFmtId="0" fontId="0" fillId="0" borderId="0"/>
    <xf numFmtId="0" fontId="1" fillId="0" borderId="0"/>
    <xf numFmtId="0" fontId="3" fillId="0" borderId="0"/>
    <xf numFmtId="9" fontId="3" fillId="0" borderId="0" applyFont="0" applyFill="0" applyBorder="0" applyAlignment="0" applyProtection="0"/>
    <xf numFmtId="0" fontId="23" fillId="0" borderId="0"/>
    <xf numFmtId="9" fontId="35" fillId="0" borderId="0" applyFont="0" applyFill="0" applyBorder="0" applyAlignment="0" applyProtection="0"/>
  </cellStyleXfs>
  <cellXfs count="522">
    <xf numFmtId="0" fontId="0" fillId="0" borderId="0" xfId="0"/>
    <xf numFmtId="0" fontId="2" fillId="0" borderId="0" xfId="1" applyFont="1" applyProtection="1">
      <protection hidden="1"/>
    </xf>
    <xf numFmtId="0" fontId="2" fillId="0" borderId="0" xfId="1" quotePrefix="1" applyFont="1" applyAlignment="1" applyProtection="1">
      <alignment horizontal="left" indent="1"/>
      <protection hidden="1"/>
    </xf>
    <xf numFmtId="0" fontId="4" fillId="0" borderId="0" xfId="2" quotePrefix="1" applyFont="1" applyAlignment="1" applyProtection="1">
      <alignment horizontal="left" indent="1"/>
      <protection hidden="1"/>
    </xf>
    <xf numFmtId="0" fontId="4" fillId="0" borderId="2" xfId="2" applyFont="1" applyBorder="1" applyProtection="1">
      <protection hidden="1"/>
    </xf>
    <xf numFmtId="0" fontId="5" fillId="0" borderId="0" xfId="1" applyFont="1" applyProtection="1">
      <protection hidden="1"/>
    </xf>
    <xf numFmtId="0" fontId="2" fillId="0" borderId="0" xfId="1" quotePrefix="1" applyFont="1" applyProtection="1">
      <protection hidden="1"/>
    </xf>
    <xf numFmtId="0" fontId="7" fillId="0" borderId="0" xfId="1" applyFont="1" applyProtection="1">
      <protection hidden="1"/>
    </xf>
    <xf numFmtId="0" fontId="9" fillId="0" borderId="0" xfId="1" applyFont="1" applyProtection="1">
      <protection hidden="1"/>
    </xf>
    <xf numFmtId="0" fontId="3" fillId="0" borderId="2" xfId="2" applyBorder="1" applyProtection="1">
      <protection hidden="1"/>
    </xf>
    <xf numFmtId="0" fontId="3" fillId="0" borderId="4" xfId="2" applyBorder="1" applyProtection="1">
      <protection hidden="1"/>
    </xf>
    <xf numFmtId="0" fontId="3" fillId="0" borderId="5" xfId="2" applyBorder="1" applyProtection="1">
      <protection hidden="1"/>
    </xf>
    <xf numFmtId="0" fontId="3" fillId="0" borderId="6" xfId="2" applyBorder="1" applyProtection="1">
      <protection hidden="1"/>
    </xf>
    <xf numFmtId="0" fontId="4" fillId="0" borderId="6" xfId="2" applyFont="1" applyBorder="1" applyProtection="1">
      <protection hidden="1"/>
    </xf>
    <xf numFmtId="0" fontId="4" fillId="0" borderId="5" xfId="2" applyFont="1" applyBorder="1" applyProtection="1">
      <protection hidden="1"/>
    </xf>
    <xf numFmtId="0" fontId="4" fillId="0" borderId="16" xfId="2" applyFont="1" applyBorder="1" applyAlignment="1" applyProtection="1">
      <alignment horizontal="left" vertical="top" wrapText="1"/>
      <protection hidden="1"/>
    </xf>
    <xf numFmtId="0" fontId="4" fillId="0" borderId="17" xfId="2" applyFont="1" applyBorder="1" applyAlignment="1" applyProtection="1">
      <alignment horizontal="left" vertical="top" wrapText="1"/>
      <protection hidden="1"/>
    </xf>
    <xf numFmtId="0" fontId="4" fillId="0" borderId="0" xfId="2" applyFont="1" applyAlignment="1" applyProtection="1">
      <alignment horizontal="left" vertical="top" wrapText="1"/>
      <protection hidden="1"/>
    </xf>
    <xf numFmtId="0" fontId="4" fillId="0" borderId="18" xfId="2" applyFont="1" applyBorder="1" applyProtection="1">
      <protection hidden="1"/>
    </xf>
    <xf numFmtId="0" fontId="4" fillId="0" borderId="19" xfId="2" applyFont="1" applyBorder="1" applyProtection="1">
      <protection hidden="1"/>
    </xf>
    <xf numFmtId="0" fontId="4" fillId="0" borderId="0" xfId="2" applyFont="1" applyProtection="1">
      <protection hidden="1"/>
    </xf>
    <xf numFmtId="0" fontId="3" fillId="0" borderId="0" xfId="2" applyProtection="1">
      <protection hidden="1"/>
    </xf>
    <xf numFmtId="164" fontId="3" fillId="0" borderId="0" xfId="2" applyNumberFormat="1" applyAlignment="1" applyProtection="1">
      <alignment horizontal="left"/>
      <protection hidden="1"/>
    </xf>
    <xf numFmtId="0" fontId="4" fillId="0" borderId="20" xfId="2" applyFont="1" applyBorder="1" applyProtection="1">
      <protection hidden="1"/>
    </xf>
    <xf numFmtId="0" fontId="11" fillId="0" borderId="0" xfId="2" applyFont="1" applyProtection="1">
      <protection hidden="1"/>
    </xf>
    <xf numFmtId="0" fontId="10" fillId="0" borderId="14" xfId="2" applyFont="1" applyBorder="1" applyAlignment="1" applyProtection="1">
      <alignment horizontal="left"/>
      <protection hidden="1"/>
    </xf>
    <xf numFmtId="0" fontId="3" fillId="0" borderId="21" xfId="2" applyBorder="1" applyProtection="1">
      <protection hidden="1"/>
    </xf>
    <xf numFmtId="0" fontId="12" fillId="0" borderId="22" xfId="2" applyFont="1" applyBorder="1" applyProtection="1">
      <protection hidden="1"/>
    </xf>
    <xf numFmtId="0" fontId="12" fillId="0" borderId="5" xfId="2" applyFont="1" applyBorder="1" applyProtection="1">
      <protection hidden="1"/>
    </xf>
    <xf numFmtId="0" fontId="13" fillId="0" borderId="16" xfId="2" applyFont="1" applyBorder="1" applyAlignment="1" applyProtection="1">
      <alignment horizontal="left" wrapText="1"/>
      <protection hidden="1"/>
    </xf>
    <xf numFmtId="0" fontId="13" fillId="0" borderId="17" xfId="2" applyFont="1" applyBorder="1" applyAlignment="1" applyProtection="1">
      <alignment horizontal="left" wrapText="1"/>
      <protection hidden="1"/>
    </xf>
    <xf numFmtId="0" fontId="13" fillId="0" borderId="23" xfId="2" applyFont="1" applyBorder="1" applyAlignment="1" applyProtection="1">
      <alignment horizontal="left" wrapText="1"/>
      <protection hidden="1"/>
    </xf>
    <xf numFmtId="0" fontId="3" fillId="0" borderId="4" xfId="2" applyBorder="1" applyAlignment="1" applyProtection="1">
      <alignment horizontal="center"/>
      <protection hidden="1"/>
    </xf>
    <xf numFmtId="0" fontId="4" fillId="0" borderId="21" xfId="2" applyFont="1" applyBorder="1" applyProtection="1">
      <protection hidden="1"/>
    </xf>
    <xf numFmtId="0" fontId="14" fillId="0" borderId="0" xfId="2" applyFont="1" applyAlignment="1" applyProtection="1">
      <alignment vertical="center"/>
      <protection hidden="1"/>
    </xf>
    <xf numFmtId="0" fontId="4" fillId="3" borderId="20" xfId="2" applyFont="1" applyFill="1" applyBorder="1" applyProtection="1">
      <protection hidden="1"/>
    </xf>
    <xf numFmtId="0" fontId="4" fillId="3" borderId="0" xfId="2" applyFont="1" applyFill="1" applyProtection="1">
      <protection hidden="1"/>
    </xf>
    <xf numFmtId="0" fontId="10" fillId="0" borderId="2" xfId="2" applyFont="1" applyBorder="1" applyProtection="1">
      <protection hidden="1"/>
    </xf>
    <xf numFmtId="0" fontId="3" fillId="0" borderId="20" xfId="2" applyBorder="1" applyProtection="1">
      <protection hidden="1"/>
    </xf>
    <xf numFmtId="4" fontId="18" fillId="0" borderId="6" xfId="2" applyNumberFormat="1" applyFont="1" applyBorder="1" applyAlignment="1" applyProtection="1">
      <alignment horizontal="right"/>
      <protection hidden="1"/>
    </xf>
    <xf numFmtId="0" fontId="18" fillId="0" borderId="2" xfId="2" applyFont="1" applyBorder="1" applyAlignment="1" applyProtection="1">
      <alignment horizontal="left"/>
      <protection hidden="1"/>
    </xf>
    <xf numFmtId="0" fontId="19" fillId="0" borderId="20" xfId="2" applyFont="1" applyBorder="1" applyAlignment="1" applyProtection="1">
      <alignment horizontal="center"/>
      <protection hidden="1"/>
    </xf>
    <xf numFmtId="0" fontId="19" fillId="0" borderId="0" xfId="2" applyFont="1" applyAlignment="1" applyProtection="1">
      <alignment horizontal="center"/>
      <protection hidden="1"/>
    </xf>
    <xf numFmtId="0" fontId="4" fillId="0" borderId="27" xfId="2" applyFont="1" applyBorder="1" applyProtection="1">
      <protection hidden="1"/>
    </xf>
    <xf numFmtId="0" fontId="19" fillId="0" borderId="18" xfId="2" applyFont="1" applyBorder="1" applyAlignment="1" applyProtection="1">
      <alignment horizontal="center"/>
      <protection hidden="1"/>
    </xf>
    <xf numFmtId="0" fontId="19" fillId="0" borderId="28" xfId="2" applyFont="1" applyBorder="1" applyAlignment="1" applyProtection="1">
      <alignment horizontal="centerContinuous"/>
      <protection hidden="1"/>
    </xf>
    <xf numFmtId="0" fontId="19" fillId="0" borderId="0" xfId="2" applyFont="1" applyProtection="1">
      <protection hidden="1"/>
    </xf>
    <xf numFmtId="0" fontId="19" fillId="0" borderId="24" xfId="2" applyFont="1" applyBorder="1" applyProtection="1">
      <protection hidden="1"/>
    </xf>
    <xf numFmtId="0" fontId="3" fillId="0" borderId="27" xfId="2" applyBorder="1" applyProtection="1">
      <protection hidden="1"/>
    </xf>
    <xf numFmtId="0" fontId="16" fillId="3" borderId="0" xfId="2" applyFont="1" applyFill="1" applyProtection="1">
      <protection hidden="1"/>
    </xf>
    <xf numFmtId="4" fontId="18" fillId="0" borderId="20" xfId="2" applyNumberFormat="1" applyFont="1" applyBorder="1" applyProtection="1">
      <protection hidden="1"/>
    </xf>
    <xf numFmtId="2" fontId="16" fillId="0" borderId="0" xfId="2" applyNumberFormat="1" applyFont="1" applyAlignment="1" applyProtection="1">
      <alignment horizontal="center"/>
      <protection hidden="1"/>
    </xf>
    <xf numFmtId="0" fontId="18" fillId="0" borderId="17" xfId="2" applyFont="1" applyBorder="1" applyAlignment="1" applyProtection="1">
      <alignment horizontal="left"/>
      <protection hidden="1"/>
    </xf>
    <xf numFmtId="0" fontId="4" fillId="0" borderId="2" xfId="2" applyFont="1" applyBorder="1" applyAlignment="1" applyProtection="1">
      <alignment vertical="center"/>
      <protection hidden="1"/>
    </xf>
    <xf numFmtId="166" fontId="20" fillId="0" borderId="0" xfId="2" applyNumberFormat="1" applyFont="1" applyAlignment="1" applyProtection="1">
      <alignment horizontal="center"/>
      <protection hidden="1"/>
    </xf>
    <xf numFmtId="0" fontId="3" fillId="0" borderId="17" xfId="2" applyBorder="1" applyAlignment="1" applyProtection="1">
      <alignment vertical="center"/>
      <protection hidden="1"/>
    </xf>
    <xf numFmtId="0" fontId="3" fillId="0" borderId="17" xfId="2" applyBorder="1" applyProtection="1">
      <protection hidden="1"/>
    </xf>
    <xf numFmtId="0" fontId="3" fillId="0" borderId="22" xfId="2" applyBorder="1" applyProtection="1">
      <protection hidden="1"/>
    </xf>
    <xf numFmtId="0" fontId="4" fillId="0" borderId="22" xfId="2" applyFont="1" applyBorder="1" applyProtection="1">
      <protection hidden="1"/>
    </xf>
    <xf numFmtId="0" fontId="18" fillId="3" borderId="31" xfId="2" applyFont="1" applyFill="1" applyBorder="1" applyAlignment="1" applyProtection="1">
      <alignment horizontal="center"/>
      <protection hidden="1"/>
    </xf>
    <xf numFmtId="2" fontId="3" fillId="3" borderId="13" xfId="2" applyNumberFormat="1" applyFill="1" applyBorder="1" applyProtection="1">
      <protection hidden="1"/>
    </xf>
    <xf numFmtId="0" fontId="18" fillId="3" borderId="32" xfId="2" applyFont="1" applyFill="1" applyBorder="1" applyAlignment="1" applyProtection="1">
      <alignment horizontal="left"/>
      <protection hidden="1"/>
    </xf>
    <xf numFmtId="0" fontId="18" fillId="3" borderId="0" xfId="2" applyFont="1" applyFill="1" applyAlignment="1" applyProtection="1">
      <alignment horizontal="center"/>
      <protection hidden="1"/>
    </xf>
    <xf numFmtId="0" fontId="18" fillId="0" borderId="18" xfId="2" applyFont="1" applyBorder="1" applyProtection="1">
      <protection hidden="1"/>
    </xf>
    <xf numFmtId="0" fontId="18" fillId="0" borderId="19" xfId="2" applyFont="1" applyBorder="1" applyProtection="1">
      <protection hidden="1"/>
    </xf>
    <xf numFmtId="0" fontId="3" fillId="3" borderId="18" xfId="2" applyFill="1" applyBorder="1" applyProtection="1">
      <protection hidden="1"/>
    </xf>
    <xf numFmtId="0" fontId="3" fillId="3" borderId="22" xfId="2" applyFill="1" applyBorder="1" applyProtection="1">
      <protection hidden="1"/>
    </xf>
    <xf numFmtId="0" fontId="3" fillId="3" borderId="19" xfId="2" applyFill="1" applyBorder="1" applyAlignment="1" applyProtection="1">
      <alignment horizontal="right"/>
      <protection hidden="1"/>
    </xf>
    <xf numFmtId="0" fontId="3" fillId="3" borderId="19" xfId="2" applyFill="1" applyBorder="1" applyProtection="1">
      <protection hidden="1"/>
    </xf>
    <xf numFmtId="0" fontId="3" fillId="3" borderId="22" xfId="2" applyFill="1" applyBorder="1" applyAlignment="1" applyProtection="1">
      <alignment horizontal="right"/>
      <protection hidden="1"/>
    </xf>
    <xf numFmtId="0" fontId="16" fillId="0" borderId="26" xfId="2" applyFont="1" applyBorder="1" applyProtection="1">
      <protection hidden="1"/>
    </xf>
    <xf numFmtId="0" fontId="4" fillId="0" borderId="2" xfId="2" applyFont="1" applyBorder="1" applyAlignment="1" applyProtection="1">
      <alignment horizontal="left" vertical="center"/>
      <protection hidden="1"/>
    </xf>
    <xf numFmtId="14" fontId="17" fillId="0" borderId="25" xfId="2" applyNumberFormat="1" applyFont="1" applyBorder="1" applyAlignment="1" applyProtection="1">
      <alignment horizontal="center"/>
      <protection hidden="1"/>
    </xf>
    <xf numFmtId="0" fontId="19" fillId="0" borderId="21" xfId="2" applyFont="1" applyBorder="1" applyAlignment="1" applyProtection="1">
      <alignment horizontal="center"/>
      <protection hidden="1"/>
    </xf>
    <xf numFmtId="0" fontId="19" fillId="0" borderId="21" xfId="2" applyFont="1" applyBorder="1" applyAlignment="1" applyProtection="1">
      <alignment horizontal="centerContinuous"/>
      <protection hidden="1"/>
    </xf>
    <xf numFmtId="0" fontId="21" fillId="0" borderId="25" xfId="2" applyFont="1" applyBorder="1" applyAlignment="1" applyProtection="1">
      <alignment horizontal="center"/>
      <protection hidden="1"/>
    </xf>
    <xf numFmtId="0" fontId="21" fillId="0" borderId="20" xfId="2" applyFont="1" applyBorder="1" applyAlignment="1" applyProtection="1">
      <alignment horizontal="center"/>
      <protection hidden="1"/>
    </xf>
    <xf numFmtId="0" fontId="21" fillId="0" borderId="0" xfId="2" applyFont="1" applyAlignment="1" applyProtection="1">
      <alignment horizontal="center"/>
      <protection hidden="1"/>
    </xf>
    <xf numFmtId="14" fontId="17" fillId="0" borderId="0" xfId="2" applyNumberFormat="1" applyFont="1" applyAlignment="1" applyProtection="1">
      <alignment horizontal="center"/>
      <protection hidden="1"/>
    </xf>
    <xf numFmtId="0" fontId="4" fillId="0" borderId="5" xfId="2" applyFont="1" applyBorder="1" applyAlignment="1" applyProtection="1">
      <alignment horizontal="left" vertical="center"/>
      <protection hidden="1"/>
    </xf>
    <xf numFmtId="0" fontId="4" fillId="0" borderId="23" xfId="2" applyFont="1" applyBorder="1" applyAlignment="1" applyProtection="1">
      <alignment horizontal="left" vertical="top" wrapText="1"/>
      <protection hidden="1"/>
    </xf>
    <xf numFmtId="0" fontId="18" fillId="0" borderId="17" xfId="2" applyFont="1" applyBorder="1" applyAlignment="1" applyProtection="1">
      <alignment vertical="top" wrapText="1"/>
      <protection hidden="1"/>
    </xf>
    <xf numFmtId="4" fontId="18" fillId="0" borderId="6" xfId="2" applyNumberFormat="1" applyFont="1" applyBorder="1" applyProtection="1">
      <protection hidden="1"/>
    </xf>
    <xf numFmtId="0" fontId="4" fillId="0" borderId="20" xfId="2" applyFont="1" applyBorder="1" applyAlignment="1" applyProtection="1">
      <alignment horizontal="left" vertical="top" wrapText="1"/>
      <protection hidden="1"/>
    </xf>
    <xf numFmtId="0" fontId="19" fillId="0" borderId="25" xfId="2" applyFont="1" applyBorder="1" applyAlignment="1" applyProtection="1">
      <alignment horizontal="left" vertical="center"/>
      <protection hidden="1"/>
    </xf>
    <xf numFmtId="0" fontId="18" fillId="0" borderId="16" xfId="2" applyFont="1" applyBorder="1" applyAlignment="1" applyProtection="1">
      <alignment wrapText="1"/>
      <protection hidden="1"/>
    </xf>
    <xf numFmtId="0" fontId="18" fillId="0" borderId="17" xfId="2" applyFont="1" applyBorder="1" applyAlignment="1" applyProtection="1">
      <alignment wrapText="1"/>
      <protection hidden="1"/>
    </xf>
    <xf numFmtId="0" fontId="3" fillId="0" borderId="26" xfId="2" applyBorder="1" applyAlignment="1" applyProtection="1">
      <alignment horizontal="center"/>
      <protection hidden="1"/>
    </xf>
    <xf numFmtId="0" fontId="3" fillId="0" borderId="26" xfId="2" applyBorder="1" applyProtection="1">
      <protection hidden="1"/>
    </xf>
    <xf numFmtId="0" fontId="4" fillId="0" borderId="20" xfId="2" applyFont="1" applyBorder="1" applyAlignment="1" applyProtection="1">
      <alignment vertical="top" wrapText="1"/>
      <protection hidden="1"/>
    </xf>
    <xf numFmtId="0" fontId="4" fillId="0" borderId="0" xfId="2" applyFont="1" applyAlignment="1" applyProtection="1">
      <alignment vertical="top" wrapText="1"/>
      <protection hidden="1"/>
    </xf>
    <xf numFmtId="0" fontId="22" fillId="0" borderId="20" xfId="2" applyFont="1" applyBorder="1" applyAlignment="1" applyProtection="1">
      <alignment horizontal="left" wrapText="1"/>
      <protection hidden="1"/>
    </xf>
    <xf numFmtId="0" fontId="22" fillId="0" borderId="0" xfId="2" applyFont="1" applyAlignment="1" applyProtection="1">
      <alignment horizontal="left" wrapText="1"/>
      <protection hidden="1"/>
    </xf>
    <xf numFmtId="0" fontId="22" fillId="0" borderId="25" xfId="2" applyFont="1" applyBorder="1" applyAlignment="1" applyProtection="1">
      <alignment horizontal="left" wrapText="1"/>
      <protection hidden="1"/>
    </xf>
    <xf numFmtId="0" fontId="4" fillId="0" borderId="2" xfId="2" applyFont="1" applyBorder="1" applyAlignment="1" applyProtection="1">
      <alignment horizontal="left"/>
      <protection hidden="1"/>
    </xf>
    <xf numFmtId="0" fontId="10" fillId="0" borderId="0" xfId="2" applyFont="1" applyAlignment="1" applyProtection="1">
      <alignment horizontal="center"/>
      <protection hidden="1"/>
    </xf>
    <xf numFmtId="1" fontId="16" fillId="0" borderId="2" xfId="2" applyNumberFormat="1" applyFont="1" applyBorder="1" applyAlignment="1" applyProtection="1">
      <alignment horizontal="center"/>
      <protection hidden="1"/>
    </xf>
    <xf numFmtId="0" fontId="10" fillId="0" borderId="27" xfId="2" applyFont="1" applyBorder="1" applyAlignment="1" applyProtection="1">
      <alignment horizontal="center"/>
      <protection hidden="1"/>
    </xf>
    <xf numFmtId="14" fontId="3" fillId="0" borderId="0" xfId="2" applyNumberFormat="1" applyProtection="1">
      <protection hidden="1"/>
    </xf>
    <xf numFmtId="2" fontId="3" fillId="0" borderId="36" xfId="2" applyNumberFormat="1" applyBorder="1" applyProtection="1">
      <protection hidden="1"/>
    </xf>
    <xf numFmtId="0" fontId="3" fillId="0" borderId="24" xfId="2" applyBorder="1" applyProtection="1">
      <protection hidden="1"/>
    </xf>
    <xf numFmtId="14" fontId="3" fillId="0" borderId="24" xfId="2" applyNumberFormat="1" applyBorder="1" applyProtection="1">
      <protection hidden="1"/>
    </xf>
    <xf numFmtId="14" fontId="3" fillId="0" borderId="31" xfId="2" applyNumberFormat="1" applyBorder="1" applyProtection="1">
      <protection hidden="1"/>
    </xf>
    <xf numFmtId="0" fontId="3" fillId="0" borderId="36" xfId="2" applyBorder="1" applyProtection="1">
      <protection hidden="1"/>
    </xf>
    <xf numFmtId="14" fontId="3" fillId="0" borderId="26" xfId="2" applyNumberFormat="1" applyBorder="1" applyProtection="1">
      <protection hidden="1"/>
    </xf>
    <xf numFmtId="2" fontId="3" fillId="0" borderId="32" xfId="2" applyNumberFormat="1" applyBorder="1" applyProtection="1">
      <protection hidden="1"/>
    </xf>
    <xf numFmtId="2" fontId="3" fillId="0" borderId="0" xfId="2" applyNumberFormat="1" applyProtection="1">
      <protection hidden="1"/>
    </xf>
    <xf numFmtId="169" fontId="3" fillId="0" borderId="26" xfId="2" applyNumberFormat="1" applyBorder="1" applyProtection="1">
      <protection hidden="1"/>
    </xf>
    <xf numFmtId="0" fontId="3" fillId="0" borderId="29" xfId="2" applyBorder="1" applyProtection="1">
      <protection hidden="1"/>
    </xf>
    <xf numFmtId="14" fontId="3" fillId="0" borderId="29" xfId="2" applyNumberFormat="1" applyBorder="1" applyProtection="1">
      <protection hidden="1"/>
    </xf>
    <xf numFmtId="169" fontId="3" fillId="0" borderId="38" xfId="2" applyNumberFormat="1" applyBorder="1" applyProtection="1">
      <protection hidden="1"/>
    </xf>
    <xf numFmtId="0" fontId="3" fillId="0" borderId="0" xfId="2" applyAlignment="1" applyProtection="1">
      <alignment wrapText="1"/>
      <protection hidden="1"/>
    </xf>
    <xf numFmtId="0" fontId="3" fillId="0" borderId="0" xfId="2" applyAlignment="1" applyProtection="1">
      <alignment textRotation="90" wrapText="1"/>
      <protection hidden="1"/>
    </xf>
    <xf numFmtId="14" fontId="3" fillId="0" borderId="0" xfId="2" applyNumberFormat="1" applyAlignment="1" applyProtection="1">
      <alignment wrapText="1"/>
      <protection hidden="1"/>
    </xf>
    <xf numFmtId="0" fontId="3" fillId="0" borderId="14" xfId="2" applyBorder="1" applyAlignment="1" applyProtection="1">
      <alignment textRotation="90" wrapText="1"/>
      <protection hidden="1"/>
    </xf>
    <xf numFmtId="0" fontId="3" fillId="0" borderId="3" xfId="2" applyBorder="1" applyAlignment="1" applyProtection="1">
      <alignment textRotation="90" wrapText="1"/>
      <protection hidden="1"/>
    </xf>
    <xf numFmtId="0" fontId="3" fillId="0" borderId="3" xfId="2" applyBorder="1" applyAlignment="1" applyProtection="1">
      <alignment wrapText="1"/>
      <protection hidden="1"/>
    </xf>
    <xf numFmtId="14" fontId="3" fillId="0" borderId="3" xfId="2" applyNumberFormat="1" applyBorder="1" applyAlignment="1" applyProtection="1">
      <alignment wrapText="1"/>
      <protection hidden="1"/>
    </xf>
    <xf numFmtId="0" fontId="3" fillId="0" borderId="15" xfId="2" applyBorder="1" applyAlignment="1" applyProtection="1">
      <alignment wrapText="1"/>
      <protection hidden="1"/>
    </xf>
    <xf numFmtId="0" fontId="3" fillId="4" borderId="14" xfId="2" applyFill="1" applyBorder="1" applyAlignment="1" applyProtection="1">
      <alignment horizontal="right"/>
      <protection hidden="1"/>
    </xf>
    <xf numFmtId="0" fontId="3" fillId="4" borderId="3" xfId="2" applyFill="1" applyBorder="1" applyProtection="1">
      <protection hidden="1"/>
    </xf>
    <xf numFmtId="0" fontId="3" fillId="4" borderId="15" xfId="2" applyFill="1" applyBorder="1" applyProtection="1">
      <protection hidden="1"/>
    </xf>
    <xf numFmtId="0" fontId="3" fillId="0" borderId="32" xfId="2" applyBorder="1" applyProtection="1">
      <protection hidden="1"/>
    </xf>
    <xf numFmtId="170" fontId="3" fillId="0" borderId="0" xfId="2" applyNumberFormat="1" applyAlignment="1" applyProtection="1">
      <alignment horizontal="left"/>
      <protection hidden="1"/>
    </xf>
    <xf numFmtId="0" fontId="3" fillId="0" borderId="0" xfId="2" quotePrefix="1" applyProtection="1">
      <protection hidden="1"/>
    </xf>
    <xf numFmtId="0" fontId="3" fillId="5" borderId="0" xfId="2" applyFill="1" applyProtection="1">
      <protection hidden="1"/>
    </xf>
    <xf numFmtId="14" fontId="3" fillId="5" borderId="0" xfId="2" applyNumberFormat="1" applyFill="1" applyProtection="1">
      <protection hidden="1"/>
    </xf>
    <xf numFmtId="0" fontId="3" fillId="5" borderId="29" xfId="2" applyFill="1" applyBorder="1" applyProtection="1">
      <protection hidden="1"/>
    </xf>
    <xf numFmtId="0" fontId="3" fillId="5" borderId="24" xfId="2" applyFill="1" applyBorder="1" applyProtection="1">
      <protection hidden="1"/>
    </xf>
    <xf numFmtId="0" fontId="3" fillId="5" borderId="0" xfId="2" applyFill="1" applyAlignment="1" applyProtection="1">
      <alignment wrapText="1"/>
      <protection hidden="1"/>
    </xf>
    <xf numFmtId="14" fontId="3" fillId="5" borderId="0" xfId="2" applyNumberFormat="1" applyFill="1" applyAlignment="1" applyProtection="1">
      <alignment horizontal="right"/>
      <protection hidden="1"/>
    </xf>
    <xf numFmtId="0" fontId="3" fillId="5" borderId="32" xfId="2" applyFill="1" applyBorder="1" applyProtection="1">
      <protection hidden="1"/>
    </xf>
    <xf numFmtId="0" fontId="3" fillId="5" borderId="38" xfId="2" applyFill="1" applyBorder="1" applyProtection="1">
      <protection hidden="1"/>
    </xf>
    <xf numFmtId="0" fontId="3" fillId="5" borderId="37" xfId="2" applyFill="1" applyBorder="1" applyAlignment="1" applyProtection="1">
      <alignment horizontal="right"/>
      <protection hidden="1"/>
    </xf>
    <xf numFmtId="2" fontId="3" fillId="5" borderId="38" xfId="2" applyNumberFormat="1" applyFill="1" applyBorder="1" applyProtection="1">
      <protection hidden="1"/>
    </xf>
    <xf numFmtId="2" fontId="3" fillId="5" borderId="29" xfId="2" applyNumberFormat="1" applyFill="1" applyBorder="1" applyProtection="1">
      <protection hidden="1"/>
    </xf>
    <xf numFmtId="2" fontId="3" fillId="5" borderId="37" xfId="2" applyNumberFormat="1" applyFill="1" applyBorder="1" applyProtection="1">
      <protection hidden="1"/>
    </xf>
    <xf numFmtId="14" fontId="3" fillId="5" borderId="38" xfId="2" applyNumberFormat="1" applyFill="1" applyBorder="1" applyProtection="1">
      <protection hidden="1"/>
    </xf>
    <xf numFmtId="14" fontId="3" fillId="5" borderId="37" xfId="2" applyNumberFormat="1" applyFill="1" applyBorder="1" applyProtection="1">
      <protection hidden="1"/>
    </xf>
    <xf numFmtId="0" fontId="3" fillId="5" borderId="31" xfId="2" applyFill="1" applyBorder="1" applyProtection="1">
      <protection hidden="1"/>
    </xf>
    <xf numFmtId="0" fontId="3" fillId="5" borderId="36" xfId="2" applyFill="1" applyBorder="1" applyAlignment="1" applyProtection="1">
      <alignment horizontal="right"/>
      <protection hidden="1"/>
    </xf>
    <xf numFmtId="2" fontId="3" fillId="5" borderId="31" xfId="2" applyNumberFormat="1" applyFill="1" applyBorder="1" applyProtection="1">
      <protection hidden="1"/>
    </xf>
    <xf numFmtId="2" fontId="3" fillId="5" borderId="24" xfId="2" applyNumberFormat="1" applyFill="1" applyBorder="1" applyProtection="1">
      <protection hidden="1"/>
    </xf>
    <xf numFmtId="2" fontId="3" fillId="5" borderId="36" xfId="2" applyNumberFormat="1" applyFill="1" applyBorder="1" applyProtection="1">
      <protection hidden="1"/>
    </xf>
    <xf numFmtId="14" fontId="3" fillId="5" borderId="31" xfId="2" applyNumberFormat="1" applyFill="1" applyBorder="1" applyProtection="1">
      <protection hidden="1"/>
    </xf>
    <xf numFmtId="14" fontId="3" fillId="5" borderId="36" xfId="2" applyNumberFormat="1" applyFill="1" applyBorder="1" applyProtection="1">
      <protection hidden="1"/>
    </xf>
    <xf numFmtId="0" fontId="3" fillId="5" borderId="36" xfId="2" applyFill="1" applyBorder="1" applyProtection="1">
      <protection hidden="1"/>
    </xf>
    <xf numFmtId="14" fontId="3" fillId="5" borderId="32" xfId="2" applyNumberFormat="1" applyFill="1" applyBorder="1" applyProtection="1">
      <protection hidden="1"/>
    </xf>
    <xf numFmtId="0" fontId="3" fillId="6" borderId="15" xfId="2" applyFill="1" applyBorder="1" applyProtection="1">
      <protection hidden="1"/>
    </xf>
    <xf numFmtId="0" fontId="3" fillId="6" borderId="3" xfId="2" applyFill="1" applyBorder="1" applyProtection="1">
      <protection hidden="1"/>
    </xf>
    <xf numFmtId="0" fontId="3" fillId="6" borderId="14" xfId="2" applyFill="1" applyBorder="1" applyProtection="1">
      <protection hidden="1"/>
    </xf>
    <xf numFmtId="0" fontId="3" fillId="6" borderId="38" xfId="2" applyFill="1" applyBorder="1" applyProtection="1">
      <protection hidden="1"/>
    </xf>
    <xf numFmtId="0" fontId="3" fillId="6" borderId="37" xfId="2" applyFill="1" applyBorder="1" applyProtection="1">
      <protection hidden="1"/>
    </xf>
    <xf numFmtId="0" fontId="3" fillId="6" borderId="26" xfId="2" applyFill="1" applyBorder="1" applyProtection="1">
      <protection hidden="1"/>
    </xf>
    <xf numFmtId="0" fontId="3" fillId="6" borderId="32" xfId="2" applyFill="1" applyBorder="1" applyProtection="1">
      <protection hidden="1"/>
    </xf>
    <xf numFmtId="0" fontId="3" fillId="6" borderId="31" xfId="2" applyFill="1" applyBorder="1" applyProtection="1">
      <protection hidden="1"/>
    </xf>
    <xf numFmtId="0" fontId="3" fillId="6" borderId="36" xfId="2" applyFill="1" applyBorder="1" applyProtection="1">
      <protection hidden="1"/>
    </xf>
    <xf numFmtId="0" fontId="3" fillId="6" borderId="37" xfId="2" applyFill="1" applyBorder="1" applyAlignment="1" applyProtection="1">
      <alignment horizontal="right"/>
      <protection hidden="1"/>
    </xf>
    <xf numFmtId="0" fontId="3" fillId="6" borderId="32" xfId="2" applyFill="1" applyBorder="1" applyAlignment="1" applyProtection="1">
      <alignment horizontal="right"/>
      <protection hidden="1"/>
    </xf>
    <xf numFmtId="0" fontId="3" fillId="6" borderId="36" xfId="2" applyFill="1" applyBorder="1" applyAlignment="1" applyProtection="1">
      <alignment horizontal="right"/>
      <protection hidden="1"/>
    </xf>
    <xf numFmtId="0" fontId="24" fillId="5" borderId="0" xfId="4" applyFont="1" applyFill="1" applyAlignment="1" applyProtection="1">
      <alignment horizontal="center"/>
      <protection hidden="1"/>
    </xf>
    <xf numFmtId="14" fontId="3" fillId="0" borderId="38" xfId="2" applyNumberFormat="1" applyBorder="1" applyProtection="1">
      <protection hidden="1"/>
    </xf>
    <xf numFmtId="14" fontId="3" fillId="0" borderId="32" xfId="2" applyNumberFormat="1" applyBorder="1" applyProtection="1">
      <protection hidden="1"/>
    </xf>
    <xf numFmtId="14" fontId="3" fillId="0" borderId="36" xfId="2" applyNumberFormat="1" applyBorder="1" applyProtection="1">
      <protection hidden="1"/>
    </xf>
    <xf numFmtId="0" fontId="25" fillId="0" borderId="0" xfId="2" applyFont="1" applyProtection="1">
      <protection hidden="1"/>
    </xf>
    <xf numFmtId="0" fontId="2" fillId="0" borderId="0" xfId="1" applyFont="1" applyAlignment="1" applyProtection="1">
      <alignment horizontal="left" indent="3"/>
      <protection hidden="1"/>
    </xf>
    <xf numFmtId="14" fontId="3" fillId="2" borderId="15" xfId="2" applyNumberFormat="1" applyFill="1" applyBorder="1" applyProtection="1">
      <protection hidden="1"/>
    </xf>
    <xf numFmtId="14" fontId="3" fillId="2" borderId="3" xfId="2" applyNumberFormat="1" applyFill="1" applyBorder="1" applyProtection="1">
      <protection hidden="1"/>
    </xf>
    <xf numFmtId="14" fontId="3" fillId="2" borderId="14" xfId="2" applyNumberFormat="1" applyFill="1" applyBorder="1" applyProtection="1">
      <protection hidden="1"/>
    </xf>
    <xf numFmtId="169" fontId="3" fillId="0" borderId="37" xfId="2" applyNumberFormat="1" applyBorder="1" applyAlignment="1" applyProtection="1">
      <alignment horizontal="left"/>
      <protection hidden="1"/>
    </xf>
    <xf numFmtId="169" fontId="3" fillId="0" borderId="32" xfId="2" applyNumberFormat="1" applyBorder="1" applyAlignment="1" applyProtection="1">
      <alignment horizontal="left"/>
      <protection hidden="1"/>
    </xf>
    <xf numFmtId="169" fontId="3" fillId="0" borderId="36" xfId="2" applyNumberFormat="1" applyBorder="1" applyAlignment="1" applyProtection="1">
      <alignment horizontal="left"/>
      <protection hidden="1"/>
    </xf>
    <xf numFmtId="170" fontId="3" fillId="0" borderId="37" xfId="2" applyNumberFormat="1" applyBorder="1" applyAlignment="1" applyProtection="1">
      <alignment horizontal="left"/>
      <protection hidden="1"/>
    </xf>
    <xf numFmtId="170" fontId="3" fillId="0" borderId="32" xfId="2" applyNumberFormat="1" applyBorder="1" applyAlignment="1" applyProtection="1">
      <alignment horizontal="left"/>
      <protection hidden="1"/>
    </xf>
    <xf numFmtId="0" fontId="3" fillId="0" borderId="26" xfId="2" quotePrefix="1" applyBorder="1" applyProtection="1">
      <protection hidden="1"/>
    </xf>
    <xf numFmtId="14" fontId="10" fillId="0" borderId="26" xfId="2" applyNumberFormat="1" applyFont="1" applyBorder="1" applyProtection="1">
      <protection hidden="1"/>
    </xf>
    <xf numFmtId="170" fontId="3" fillId="0" borderId="36" xfId="2" applyNumberFormat="1" applyBorder="1" applyAlignment="1" applyProtection="1">
      <alignment horizontal="left"/>
      <protection hidden="1"/>
    </xf>
    <xf numFmtId="0" fontId="3" fillId="0" borderId="0" xfId="2" applyAlignment="1" applyProtection="1">
      <alignment horizontal="right"/>
      <protection hidden="1"/>
    </xf>
    <xf numFmtId="0" fontId="27" fillId="0" borderId="0" xfId="2" applyFont="1" applyAlignment="1" applyProtection="1">
      <alignment vertical="center"/>
      <protection hidden="1"/>
    </xf>
    <xf numFmtId="0" fontId="26" fillId="7" borderId="0" xfId="2" applyFont="1" applyFill="1" applyAlignment="1" applyProtection="1">
      <alignment vertical="center"/>
      <protection hidden="1"/>
    </xf>
    <xf numFmtId="0" fontId="28" fillId="7" borderId="0" xfId="2" applyFont="1" applyFill="1" applyAlignment="1" applyProtection="1">
      <alignment vertical="center"/>
      <protection hidden="1"/>
    </xf>
    <xf numFmtId="0" fontId="19" fillId="0" borderId="42" xfId="2" applyFont="1" applyBorder="1" applyAlignment="1" applyProtection="1">
      <alignment vertical="center"/>
      <protection hidden="1"/>
    </xf>
    <xf numFmtId="0" fontId="19" fillId="0" borderId="43" xfId="2" applyFont="1" applyBorder="1" applyAlignment="1" applyProtection="1">
      <alignment horizontal="centerContinuous" vertical="center"/>
      <protection hidden="1"/>
    </xf>
    <xf numFmtId="0" fontId="3" fillId="0" borderId="49" xfId="2" applyBorder="1" applyProtection="1">
      <protection hidden="1"/>
    </xf>
    <xf numFmtId="0" fontId="19" fillId="0" borderId="1" xfId="2" applyFont="1" applyBorder="1" applyAlignment="1" applyProtection="1">
      <alignment horizontal="centerContinuous"/>
      <protection hidden="1"/>
    </xf>
    <xf numFmtId="0" fontId="19" fillId="0" borderId="19" xfId="2" applyFont="1" applyBorder="1" applyAlignment="1" applyProtection="1">
      <alignment horizontal="centerContinuous"/>
      <protection hidden="1"/>
    </xf>
    <xf numFmtId="0" fontId="18" fillId="0" borderId="49" xfId="2" applyFont="1" applyBorder="1" applyProtection="1">
      <protection hidden="1"/>
    </xf>
    <xf numFmtId="0" fontId="19" fillId="0" borderId="0" xfId="2" applyFont="1" applyAlignment="1" applyProtection="1">
      <alignment horizontal="centerContinuous"/>
      <protection hidden="1"/>
    </xf>
    <xf numFmtId="0" fontId="10" fillId="0" borderId="52" xfId="2" applyFont="1" applyBorder="1" applyAlignment="1" applyProtection="1">
      <alignment horizontal="left" vertical="center"/>
      <protection hidden="1"/>
    </xf>
    <xf numFmtId="0" fontId="10" fillId="0" borderId="50" xfId="2" applyFont="1" applyBorder="1" applyAlignment="1" applyProtection="1">
      <alignment horizontal="left" vertical="center"/>
      <protection hidden="1"/>
    </xf>
    <xf numFmtId="0" fontId="3" fillId="0" borderId="54" xfId="2" applyBorder="1" applyAlignment="1" applyProtection="1">
      <alignment vertical="center"/>
      <protection hidden="1"/>
    </xf>
    <xf numFmtId="0" fontId="28" fillId="7" borderId="31" xfId="2" applyFont="1" applyFill="1" applyBorder="1" applyAlignment="1" applyProtection="1">
      <alignment vertical="center"/>
      <protection hidden="1"/>
    </xf>
    <xf numFmtId="0" fontId="28" fillId="7" borderId="58" xfId="2" applyFont="1" applyFill="1" applyBorder="1" applyAlignment="1" applyProtection="1">
      <alignment vertical="center"/>
      <protection hidden="1"/>
    </xf>
    <xf numFmtId="0" fontId="28" fillId="7" borderId="57" xfId="2" applyFont="1" applyFill="1" applyBorder="1" applyAlignment="1" applyProtection="1">
      <alignment vertical="center"/>
      <protection hidden="1"/>
    </xf>
    <xf numFmtId="0" fontId="28" fillId="7" borderId="59" xfId="2" applyFont="1" applyFill="1" applyBorder="1" applyAlignment="1" applyProtection="1">
      <alignment vertical="center"/>
      <protection hidden="1"/>
    </xf>
    <xf numFmtId="0" fontId="28" fillId="7" borderId="42" xfId="2" applyFont="1" applyFill="1" applyBorder="1" applyAlignment="1" applyProtection="1">
      <alignment vertical="center"/>
      <protection hidden="1"/>
    </xf>
    <xf numFmtId="0" fontId="28" fillId="7" borderId="36" xfId="2" applyFont="1" applyFill="1" applyBorder="1" applyAlignment="1" applyProtection="1">
      <alignment vertical="center"/>
      <protection hidden="1"/>
    </xf>
    <xf numFmtId="14" fontId="3" fillId="8" borderId="40" xfId="2" applyNumberFormat="1" applyFill="1" applyBorder="1" applyProtection="1">
      <protection locked="0" hidden="1"/>
    </xf>
    <xf numFmtId="14" fontId="3" fillId="8" borderId="41" xfId="2" applyNumberFormat="1" applyFill="1" applyBorder="1" applyProtection="1">
      <protection locked="0" hidden="1"/>
    </xf>
    <xf numFmtId="0" fontId="3" fillId="0" borderId="61" xfId="2" applyBorder="1" applyProtection="1">
      <protection hidden="1"/>
    </xf>
    <xf numFmtId="0" fontId="26" fillId="7" borderId="60" xfId="2" applyFont="1" applyFill="1" applyBorder="1" applyAlignment="1" applyProtection="1">
      <alignment vertical="center"/>
      <protection hidden="1"/>
    </xf>
    <xf numFmtId="0" fontId="28" fillId="7" borderId="60" xfId="2" applyFont="1" applyFill="1" applyBorder="1" applyAlignment="1" applyProtection="1">
      <alignment vertical="center"/>
      <protection hidden="1"/>
    </xf>
    <xf numFmtId="0" fontId="3" fillId="0" borderId="62" xfId="2" applyBorder="1" applyProtection="1">
      <protection hidden="1"/>
    </xf>
    <xf numFmtId="0" fontId="3" fillId="0" borderId="64" xfId="2" applyBorder="1" applyProtection="1">
      <protection hidden="1"/>
    </xf>
    <xf numFmtId="0" fontId="3" fillId="0" borderId="0" xfId="2" applyAlignment="1" applyProtection="1">
      <alignment vertical="center"/>
      <protection hidden="1"/>
    </xf>
    <xf numFmtId="0" fontId="4" fillId="0" borderId="64" xfId="2" applyFont="1" applyBorder="1" applyProtection="1">
      <protection hidden="1"/>
    </xf>
    <xf numFmtId="0" fontId="26" fillId="7" borderId="68" xfId="2" applyFont="1" applyFill="1" applyBorder="1" applyAlignment="1" applyProtection="1">
      <alignment vertical="center"/>
      <protection hidden="1"/>
    </xf>
    <xf numFmtId="0" fontId="28" fillId="7" borderId="68" xfId="2" applyFont="1" applyFill="1" applyBorder="1" applyAlignment="1" applyProtection="1">
      <alignment vertical="center"/>
      <protection hidden="1"/>
    </xf>
    <xf numFmtId="0" fontId="18" fillId="3" borderId="69" xfId="2" applyFont="1" applyFill="1" applyBorder="1" applyAlignment="1" applyProtection="1">
      <alignment horizontal="center"/>
      <protection hidden="1"/>
    </xf>
    <xf numFmtId="0" fontId="10" fillId="0" borderId="0" xfId="2" applyFont="1" applyAlignment="1" applyProtection="1">
      <alignment horizontal="right"/>
      <protection hidden="1"/>
    </xf>
    <xf numFmtId="0" fontId="3" fillId="0" borderId="27" xfId="2" applyBorder="1" applyAlignment="1" applyProtection="1">
      <alignment horizontal="center"/>
      <protection hidden="1"/>
    </xf>
    <xf numFmtId="0" fontId="3" fillId="0" borderId="61" xfId="2" applyBorder="1" applyAlignment="1" applyProtection="1">
      <alignment horizontal="center"/>
      <protection hidden="1"/>
    </xf>
    <xf numFmtId="0" fontId="3" fillId="0" borderId="70" xfId="2" applyBorder="1" applyProtection="1">
      <protection hidden="1"/>
    </xf>
    <xf numFmtId="2" fontId="3" fillId="9" borderId="51" xfId="2" applyNumberFormat="1" applyFill="1" applyBorder="1" applyProtection="1">
      <protection locked="0" hidden="1"/>
    </xf>
    <xf numFmtId="0" fontId="3" fillId="5" borderId="71" xfId="2" applyFill="1" applyBorder="1" applyProtection="1">
      <protection hidden="1"/>
    </xf>
    <xf numFmtId="0" fontId="3" fillId="5" borderId="0" xfId="2" applyFill="1" applyAlignment="1" applyProtection="1">
      <alignment horizontal="left"/>
      <protection hidden="1"/>
    </xf>
    <xf numFmtId="14" fontId="3" fillId="0" borderId="65" xfId="2" applyNumberFormat="1" applyBorder="1" applyProtection="1">
      <protection hidden="1"/>
    </xf>
    <xf numFmtId="14" fontId="3" fillId="0" borderId="57" xfId="2" applyNumberFormat="1" applyBorder="1" applyProtection="1">
      <protection hidden="1"/>
    </xf>
    <xf numFmtId="14" fontId="3" fillId="0" borderId="58" xfId="2" applyNumberFormat="1" applyBorder="1" applyProtection="1">
      <protection hidden="1"/>
    </xf>
    <xf numFmtId="0" fontId="3" fillId="0" borderId="59" xfId="2" applyBorder="1" applyProtection="1">
      <protection hidden="1"/>
    </xf>
    <xf numFmtId="0" fontId="3" fillId="0" borderId="58" xfId="2" applyBorder="1" applyAlignment="1" applyProtection="1">
      <alignment horizontal="center"/>
      <protection locked="0" hidden="1"/>
    </xf>
    <xf numFmtId="0" fontId="3" fillId="0" borderId="26" xfId="2" applyBorder="1" applyAlignment="1" applyProtection="1">
      <alignment horizontal="center"/>
      <protection locked="0" hidden="1"/>
    </xf>
    <xf numFmtId="0" fontId="3" fillId="0" borderId="31" xfId="2" applyBorder="1" applyAlignment="1" applyProtection="1">
      <alignment horizontal="center"/>
      <protection locked="0" hidden="1"/>
    </xf>
    <xf numFmtId="0" fontId="0" fillId="0" borderId="0" xfId="0" applyAlignment="1">
      <alignment vertical="top" wrapText="1"/>
    </xf>
    <xf numFmtId="0" fontId="31" fillId="0" borderId="0" xfId="0" applyFont="1" applyAlignment="1">
      <alignment vertical="top" wrapText="1"/>
    </xf>
    <xf numFmtId="0" fontId="31" fillId="0" borderId="0" xfId="0" applyFont="1"/>
    <xf numFmtId="0" fontId="0" fillId="0" borderId="0" xfId="0" applyAlignment="1">
      <alignment horizontal="left" vertical="top" wrapText="1"/>
    </xf>
    <xf numFmtId="14" fontId="0" fillId="0" borderId="0" xfId="0" applyNumberFormat="1" applyAlignment="1">
      <alignment horizontal="left" vertical="top" wrapText="1"/>
    </xf>
    <xf numFmtId="0" fontId="29" fillId="0" borderId="0" xfId="2" applyFont="1" applyAlignment="1" applyProtection="1">
      <alignment horizontal="left" vertical="center" wrapText="1"/>
      <protection hidden="1"/>
    </xf>
    <xf numFmtId="14" fontId="3" fillId="8" borderId="72" xfId="2" applyNumberFormat="1" applyFill="1" applyBorder="1" applyProtection="1">
      <protection locked="0" hidden="1"/>
    </xf>
    <xf numFmtId="14" fontId="3" fillId="8" borderId="73" xfId="2" applyNumberFormat="1" applyFill="1" applyBorder="1" applyProtection="1">
      <protection locked="0" hidden="1"/>
    </xf>
    <xf numFmtId="0" fontId="3" fillId="0" borderId="30" xfId="2" applyBorder="1" applyProtection="1">
      <protection hidden="1"/>
    </xf>
    <xf numFmtId="0" fontId="10" fillId="5" borderId="0" xfId="2" applyFont="1" applyFill="1" applyProtection="1">
      <protection hidden="1"/>
    </xf>
    <xf numFmtId="0" fontId="4" fillId="0" borderId="63" xfId="2" applyFont="1" applyBorder="1" applyProtection="1">
      <protection hidden="1"/>
    </xf>
    <xf numFmtId="0" fontId="32" fillId="0" borderId="0" xfId="0" applyFont="1"/>
    <xf numFmtId="0" fontId="10" fillId="0" borderId="34" xfId="2" applyFont="1" applyBorder="1" applyAlignment="1" applyProtection="1">
      <alignment horizontal="center"/>
      <protection hidden="1"/>
    </xf>
    <xf numFmtId="0" fontId="10" fillId="0" borderId="33" xfId="2" applyFont="1" applyBorder="1" applyAlignment="1" applyProtection="1">
      <alignment horizontal="center"/>
      <protection hidden="1"/>
    </xf>
    <xf numFmtId="0" fontId="15" fillId="0" borderId="0" xfId="2" applyFont="1" applyAlignment="1" applyProtection="1">
      <alignment horizontal="left" wrapText="1"/>
      <protection hidden="1"/>
    </xf>
    <xf numFmtId="0" fontId="16" fillId="0" borderId="0" xfId="2" applyFont="1" applyProtection="1">
      <protection hidden="1"/>
    </xf>
    <xf numFmtId="14" fontId="33" fillId="0" borderId="26" xfId="2" applyNumberFormat="1" applyFont="1" applyBorder="1" applyAlignment="1" applyProtection="1">
      <alignment horizontal="center"/>
      <protection hidden="1"/>
    </xf>
    <xf numFmtId="0" fontId="3" fillId="0" borderId="68" xfId="2" applyBorder="1" applyProtection="1">
      <protection hidden="1"/>
    </xf>
    <xf numFmtId="0" fontId="3" fillId="0" borderId="60" xfId="2" applyBorder="1" applyProtection="1">
      <protection hidden="1"/>
    </xf>
    <xf numFmtId="0" fontId="16" fillId="3" borderId="0" xfId="2" applyFont="1" applyFill="1" applyAlignment="1" applyProtection="1">
      <alignment horizontal="center"/>
      <protection hidden="1"/>
    </xf>
    <xf numFmtId="10" fontId="20" fillId="0" borderId="0" xfId="3" applyNumberFormat="1" applyFont="1" applyFill="1" applyBorder="1" applyAlignment="1" applyProtection="1">
      <alignment horizontal="center"/>
      <protection hidden="1"/>
    </xf>
    <xf numFmtId="0" fontId="4" fillId="0" borderId="6" xfId="2" applyFont="1" applyBorder="1" applyAlignment="1" applyProtection="1">
      <alignment horizontal="left" vertical="center"/>
      <protection hidden="1"/>
    </xf>
    <xf numFmtId="0" fontId="18" fillId="0" borderId="0" xfId="2" applyFont="1" applyAlignment="1" applyProtection="1">
      <alignment horizontal="center"/>
      <protection hidden="1"/>
    </xf>
    <xf numFmtId="2" fontId="3" fillId="0" borderId="0" xfId="2" applyNumberFormat="1" applyProtection="1">
      <protection locked="0" hidden="1"/>
    </xf>
    <xf numFmtId="0" fontId="10" fillId="0" borderId="64" xfId="2" applyFont="1" applyBorder="1" applyProtection="1">
      <protection hidden="1"/>
    </xf>
    <xf numFmtId="0" fontId="10" fillId="0" borderId="0" xfId="2" applyFont="1" applyProtection="1">
      <protection hidden="1"/>
    </xf>
    <xf numFmtId="0" fontId="10" fillId="0" borderId="35" xfId="2" applyFont="1" applyBorder="1" applyProtection="1">
      <protection hidden="1"/>
    </xf>
    <xf numFmtId="0" fontId="15" fillId="0" borderId="63" xfId="2" applyFont="1" applyBorder="1" applyAlignment="1" applyProtection="1">
      <alignment vertical="top" wrapText="1"/>
      <protection hidden="1"/>
    </xf>
    <xf numFmtId="0" fontId="15" fillId="0" borderId="0" xfId="2" applyFont="1" applyAlignment="1" applyProtection="1">
      <alignment vertical="top" wrapText="1"/>
      <protection hidden="1"/>
    </xf>
    <xf numFmtId="0" fontId="15" fillId="0" borderId="63" xfId="2" applyFont="1" applyBorder="1" applyAlignment="1" applyProtection="1">
      <alignment horizontal="left" vertical="center"/>
      <protection hidden="1"/>
    </xf>
    <xf numFmtId="0" fontId="15" fillId="0" borderId="0" xfId="2" applyFont="1" applyAlignment="1" applyProtection="1">
      <alignment horizontal="left"/>
      <protection hidden="1"/>
    </xf>
    <xf numFmtId="0" fontId="4" fillId="0" borderId="49" xfId="2" applyFont="1" applyBorder="1" applyProtection="1">
      <protection hidden="1"/>
    </xf>
    <xf numFmtId="0" fontId="19" fillId="0" borderId="0" xfId="2" applyFont="1" applyAlignment="1" applyProtection="1">
      <alignment horizontal="centerContinuous" vertical="center"/>
      <protection hidden="1"/>
    </xf>
    <xf numFmtId="1" fontId="18" fillId="0" borderId="0" xfId="2" applyNumberFormat="1" applyFont="1" applyAlignment="1" applyProtection="1">
      <alignment horizontal="centerContinuous" vertical="top"/>
      <protection hidden="1"/>
    </xf>
    <xf numFmtId="0" fontId="19" fillId="0" borderId="25" xfId="2" applyFont="1" applyBorder="1" applyAlignment="1" applyProtection="1">
      <alignment horizontal="center"/>
      <protection hidden="1"/>
    </xf>
    <xf numFmtId="2" fontId="3" fillId="0" borderId="74" xfId="2" applyNumberFormat="1" applyBorder="1" applyProtection="1">
      <protection hidden="1"/>
    </xf>
    <xf numFmtId="0" fontId="3" fillId="4" borderId="74" xfId="2" applyFill="1" applyBorder="1" applyAlignment="1" applyProtection="1">
      <alignment wrapText="1"/>
      <protection hidden="1"/>
    </xf>
    <xf numFmtId="0" fontId="3" fillId="4" borderId="32" xfId="2" applyFill="1" applyBorder="1" applyAlignment="1" applyProtection="1">
      <alignment wrapText="1"/>
      <protection hidden="1"/>
    </xf>
    <xf numFmtId="2" fontId="3" fillId="0" borderId="59" xfId="2" applyNumberFormat="1" applyBorder="1" applyProtection="1">
      <protection hidden="1"/>
    </xf>
    <xf numFmtId="0" fontId="3" fillId="6" borderId="74" xfId="2" applyFill="1" applyBorder="1" applyAlignment="1" applyProtection="1">
      <alignment wrapText="1"/>
      <protection hidden="1"/>
    </xf>
    <xf numFmtId="14" fontId="3" fillId="5" borderId="78" xfId="2" applyNumberFormat="1" applyFill="1" applyBorder="1" applyProtection="1">
      <protection hidden="1"/>
    </xf>
    <xf numFmtId="14" fontId="3" fillId="5" borderId="71" xfId="2" applyNumberFormat="1" applyFill="1" applyBorder="1" applyProtection="1">
      <protection hidden="1"/>
    </xf>
    <xf numFmtId="0" fontId="3" fillId="5" borderId="30" xfId="2" applyFill="1" applyBorder="1" applyProtection="1">
      <protection hidden="1"/>
    </xf>
    <xf numFmtId="0" fontId="26" fillId="0" borderId="0" xfId="2" applyFont="1" applyAlignment="1" applyProtection="1">
      <alignment vertical="center"/>
      <protection hidden="1"/>
    </xf>
    <xf numFmtId="0" fontId="28" fillId="0" borderId="0" xfId="2" applyFont="1" applyAlignment="1" applyProtection="1">
      <alignment vertical="center"/>
      <protection hidden="1"/>
    </xf>
    <xf numFmtId="0" fontId="4" fillId="0" borderId="64" xfId="2" applyFont="1" applyBorder="1" applyAlignment="1" applyProtection="1">
      <alignment vertical="center"/>
      <protection hidden="1"/>
    </xf>
    <xf numFmtId="0" fontId="4" fillId="0" borderId="6" xfId="2" applyFont="1" applyBorder="1" applyAlignment="1" applyProtection="1">
      <alignment vertical="center"/>
      <protection hidden="1"/>
    </xf>
    <xf numFmtId="0" fontId="4" fillId="0" borderId="0" xfId="2" applyFont="1" applyAlignment="1" applyProtection="1">
      <alignment vertical="center"/>
      <protection hidden="1"/>
    </xf>
    <xf numFmtId="0" fontId="19" fillId="0" borderId="0" xfId="2" applyFont="1" applyAlignment="1" applyProtection="1">
      <alignment horizontal="left"/>
      <protection hidden="1"/>
    </xf>
    <xf numFmtId="0" fontId="10" fillId="0" borderId="2" xfId="2" applyFont="1" applyBorder="1" applyAlignment="1" applyProtection="1">
      <alignment horizontal="left"/>
      <protection hidden="1"/>
    </xf>
    <xf numFmtId="167" fontId="20" fillId="3" borderId="0" xfId="2" applyNumberFormat="1" applyFont="1" applyFill="1" applyAlignment="1" applyProtection="1">
      <alignment horizontal="left"/>
      <protection hidden="1"/>
    </xf>
    <xf numFmtId="167" fontId="3" fillId="0" borderId="0" xfId="2" applyNumberFormat="1" applyAlignment="1" applyProtection="1">
      <alignment horizontal="left"/>
      <protection hidden="1"/>
    </xf>
    <xf numFmtId="0" fontId="10" fillId="0" borderId="0" xfId="2" applyFont="1" applyAlignment="1" applyProtection="1">
      <alignment horizontal="left"/>
      <protection hidden="1"/>
    </xf>
    <xf numFmtId="0" fontId="3" fillId="0" borderId="0" xfId="2" applyAlignment="1" applyProtection="1">
      <alignment horizontal="left"/>
      <protection hidden="1"/>
    </xf>
    <xf numFmtId="0" fontId="10" fillId="0" borderId="68" xfId="2" applyFont="1" applyBorder="1" applyAlignment="1" applyProtection="1">
      <alignment horizontal="left"/>
      <protection hidden="1"/>
    </xf>
    <xf numFmtId="0" fontId="4" fillId="0" borderId="0" xfId="2" applyFont="1" applyAlignment="1" applyProtection="1">
      <alignment horizontal="left"/>
      <protection hidden="1"/>
    </xf>
    <xf numFmtId="1" fontId="18" fillId="0" borderId="0" xfId="2" applyNumberFormat="1" applyFont="1" applyAlignment="1" applyProtection="1">
      <alignment horizontal="left"/>
      <protection hidden="1"/>
    </xf>
    <xf numFmtId="0" fontId="10" fillId="0" borderId="49" xfId="2" applyFont="1" applyBorder="1" applyAlignment="1" applyProtection="1">
      <alignment horizontal="left"/>
      <protection hidden="1"/>
    </xf>
    <xf numFmtId="2" fontId="10" fillId="0" borderId="0" xfId="2" applyNumberFormat="1" applyFont="1" applyAlignment="1" applyProtection="1">
      <alignment horizontal="left"/>
      <protection hidden="1"/>
    </xf>
    <xf numFmtId="1" fontId="10" fillId="0" borderId="0" xfId="2" applyNumberFormat="1" applyFont="1" applyAlignment="1" applyProtection="1">
      <alignment horizontal="left"/>
      <protection hidden="1"/>
    </xf>
    <xf numFmtId="168" fontId="10" fillId="0" borderId="0" xfId="2" applyNumberFormat="1" applyFont="1" applyAlignment="1" applyProtection="1">
      <alignment horizontal="left"/>
      <protection hidden="1"/>
    </xf>
    <xf numFmtId="0" fontId="4" fillId="0" borderId="0" xfId="2" applyFont="1" applyAlignment="1" applyProtection="1">
      <alignment vertical="top"/>
      <protection hidden="1"/>
    </xf>
    <xf numFmtId="0" fontId="38" fillId="0" borderId="68" xfId="2" applyFont="1" applyBorder="1" applyAlignment="1" applyProtection="1">
      <alignment vertical="center"/>
      <protection hidden="1"/>
    </xf>
    <xf numFmtId="0" fontId="38" fillId="0" borderId="66" xfId="2" applyFont="1" applyBorder="1" applyAlignment="1" applyProtection="1">
      <alignment vertical="center"/>
      <protection hidden="1"/>
    </xf>
    <xf numFmtId="0" fontId="15" fillId="0" borderId="0" xfId="2" applyFont="1" applyProtection="1">
      <protection hidden="1"/>
    </xf>
    <xf numFmtId="0" fontId="15" fillId="0" borderId="20" xfId="2" applyFont="1" applyBorder="1" applyProtection="1">
      <protection hidden="1"/>
    </xf>
    <xf numFmtId="0" fontId="32" fillId="0" borderId="0" xfId="0" applyFont="1" applyAlignment="1">
      <alignment vertical="top"/>
    </xf>
    <xf numFmtId="0" fontId="4" fillId="0" borderId="62" xfId="2" applyFont="1" applyBorder="1" applyProtection="1">
      <protection hidden="1"/>
    </xf>
    <xf numFmtId="0" fontId="4" fillId="0" borderId="62" xfId="2" quotePrefix="1" applyFont="1" applyBorder="1" applyAlignment="1" applyProtection="1">
      <alignment horizontal="left" indent="1"/>
      <protection hidden="1"/>
    </xf>
    <xf numFmtId="0" fontId="15" fillId="0" borderId="5" xfId="2" applyFont="1" applyBorder="1" applyAlignment="1" applyProtection="1">
      <alignment vertical="top"/>
      <protection hidden="1"/>
    </xf>
    <xf numFmtId="0" fontId="13" fillId="0" borderId="67" xfId="2" applyFont="1" applyBorder="1" applyAlignment="1" applyProtection="1">
      <alignment vertical="center" wrapText="1"/>
      <protection hidden="1"/>
    </xf>
    <xf numFmtId="0" fontId="13" fillId="0" borderId="68" xfId="2" applyFont="1" applyBorder="1" applyAlignment="1" applyProtection="1">
      <alignment vertical="center" wrapText="1"/>
      <protection hidden="1"/>
    </xf>
    <xf numFmtId="0" fontId="13" fillId="0" borderId="66" xfId="2" applyFont="1" applyBorder="1" applyAlignment="1" applyProtection="1">
      <alignment vertical="center" wrapText="1"/>
      <protection hidden="1"/>
    </xf>
    <xf numFmtId="0" fontId="39" fillId="0" borderId="68" xfId="2" applyFont="1" applyBorder="1" applyAlignment="1" applyProtection="1">
      <alignment vertical="center"/>
      <protection hidden="1"/>
    </xf>
    <xf numFmtId="0" fontId="3" fillId="0" borderId="82" xfId="2" applyBorder="1" applyProtection="1">
      <protection hidden="1"/>
    </xf>
    <xf numFmtId="0" fontId="4" fillId="0" borderId="27" xfId="2" applyFont="1" applyBorder="1" applyAlignment="1" applyProtection="1">
      <alignment vertical="center"/>
      <protection hidden="1"/>
    </xf>
    <xf numFmtId="0" fontId="4" fillId="0" borderId="82" xfId="2" applyFont="1" applyBorder="1" applyAlignment="1" applyProtection="1">
      <alignment vertical="center"/>
      <protection hidden="1"/>
    </xf>
    <xf numFmtId="0" fontId="3" fillId="0" borderId="83" xfId="2" applyBorder="1" applyProtection="1">
      <protection hidden="1"/>
    </xf>
    <xf numFmtId="0" fontId="10" fillId="0" borderId="84" xfId="2" applyFont="1" applyBorder="1" applyAlignment="1" applyProtection="1">
      <alignment horizontal="left"/>
      <protection hidden="1"/>
    </xf>
    <xf numFmtId="171" fontId="17" fillId="3" borderId="0" xfId="2" applyNumberFormat="1" applyFont="1" applyFill="1" applyAlignment="1" applyProtection="1">
      <alignment horizontal="center" vertical="center"/>
      <protection hidden="1"/>
    </xf>
    <xf numFmtId="0" fontId="22" fillId="0" borderId="0" xfId="2" applyFont="1" applyAlignment="1" applyProtection="1">
      <alignment vertical="center"/>
      <protection hidden="1"/>
    </xf>
    <xf numFmtId="0" fontId="3" fillId="0" borderId="93" xfId="2" applyBorder="1" applyProtection="1">
      <protection hidden="1"/>
    </xf>
    <xf numFmtId="0" fontId="28" fillId="7" borderId="85" xfId="2" applyFont="1" applyFill="1" applyBorder="1" applyAlignment="1" applyProtection="1">
      <alignment vertical="center"/>
      <protection hidden="1"/>
    </xf>
    <xf numFmtId="0" fontId="3" fillId="0" borderId="84" xfId="2" applyBorder="1" applyProtection="1">
      <protection hidden="1"/>
    </xf>
    <xf numFmtId="0" fontId="3" fillId="0" borderId="85" xfId="2" applyBorder="1" applyProtection="1">
      <protection hidden="1"/>
    </xf>
    <xf numFmtId="0" fontId="4" fillId="0" borderId="84" xfId="2" applyFont="1" applyBorder="1" applyProtection="1">
      <protection hidden="1"/>
    </xf>
    <xf numFmtId="0" fontId="15" fillId="0" borderId="94" xfId="2" applyFont="1" applyBorder="1" applyAlignment="1" applyProtection="1">
      <alignment vertical="top" wrapText="1"/>
      <protection hidden="1"/>
    </xf>
    <xf numFmtId="0" fontId="3" fillId="0" borderId="94" xfId="2" applyBorder="1" applyProtection="1">
      <protection hidden="1"/>
    </xf>
    <xf numFmtId="0" fontId="3" fillId="0" borderId="67" xfId="2" applyBorder="1" applyProtection="1">
      <protection hidden="1"/>
    </xf>
    <xf numFmtId="0" fontId="3" fillId="10" borderId="74" xfId="2" applyFill="1" applyBorder="1" applyProtection="1">
      <protection hidden="1"/>
    </xf>
    <xf numFmtId="0" fontId="3" fillId="10" borderId="71" xfId="2" applyFill="1" applyBorder="1" applyProtection="1">
      <protection hidden="1"/>
    </xf>
    <xf numFmtId="0" fontId="3" fillId="10" borderId="95" xfId="2" applyFill="1" applyBorder="1" applyProtection="1">
      <protection hidden="1"/>
    </xf>
    <xf numFmtId="0" fontId="3" fillId="11" borderId="32" xfId="2" applyFill="1" applyBorder="1" applyProtection="1">
      <protection hidden="1"/>
    </xf>
    <xf numFmtId="0" fontId="40" fillId="0" borderId="0" xfId="2" applyFont="1" applyProtection="1">
      <protection hidden="1"/>
    </xf>
    <xf numFmtId="0" fontId="3" fillId="11" borderId="99" xfId="2" applyFill="1" applyBorder="1" applyProtection="1">
      <protection hidden="1"/>
    </xf>
    <xf numFmtId="0" fontId="3" fillId="5" borderId="80" xfId="2" applyFill="1" applyBorder="1" applyProtection="1">
      <protection hidden="1"/>
    </xf>
    <xf numFmtId="14" fontId="3" fillId="10" borderId="0" xfId="2" applyNumberFormat="1" applyFill="1" applyProtection="1">
      <protection hidden="1"/>
    </xf>
    <xf numFmtId="0" fontId="3" fillId="0" borderId="71" xfId="2" applyBorder="1" applyProtection="1">
      <protection hidden="1"/>
    </xf>
    <xf numFmtId="0" fontId="3" fillId="11" borderId="58" xfId="2" applyFill="1" applyBorder="1" applyProtection="1">
      <protection hidden="1"/>
    </xf>
    <xf numFmtId="0" fontId="3" fillId="11" borderId="100" xfId="2" applyFill="1" applyBorder="1" applyProtection="1">
      <protection hidden="1"/>
    </xf>
    <xf numFmtId="0" fontId="3" fillId="0" borderId="95" xfId="2" applyBorder="1" applyProtection="1">
      <protection hidden="1"/>
    </xf>
    <xf numFmtId="14" fontId="3" fillId="2" borderId="58" xfId="2" applyNumberFormat="1" applyFill="1" applyBorder="1" applyProtection="1">
      <protection hidden="1"/>
    </xf>
    <xf numFmtId="14" fontId="3" fillId="2" borderId="57" xfId="2" applyNumberFormat="1" applyFill="1" applyBorder="1" applyProtection="1">
      <protection hidden="1"/>
    </xf>
    <xf numFmtId="14" fontId="3" fillId="2" borderId="59" xfId="2" applyNumberFormat="1" applyFill="1" applyBorder="1" applyProtection="1">
      <protection hidden="1"/>
    </xf>
    <xf numFmtId="14" fontId="3" fillId="2" borderId="81" xfId="2" applyNumberFormat="1" applyFill="1" applyBorder="1" applyProtection="1">
      <protection hidden="1"/>
    </xf>
    <xf numFmtId="14" fontId="3" fillId="2" borderId="76" xfId="2" applyNumberFormat="1" applyFill="1" applyBorder="1" applyProtection="1">
      <protection hidden="1"/>
    </xf>
    <xf numFmtId="14" fontId="3" fillId="2" borderId="77" xfId="2" applyNumberFormat="1" applyFill="1" applyBorder="1" applyProtection="1">
      <protection hidden="1"/>
    </xf>
    <xf numFmtId="14" fontId="3" fillId="0" borderId="100" xfId="2" applyNumberFormat="1" applyBorder="1" applyProtection="1">
      <protection hidden="1"/>
    </xf>
    <xf numFmtId="0" fontId="3" fillId="0" borderId="80" xfId="2" applyBorder="1" applyAlignment="1" applyProtection="1">
      <alignment horizontal="right"/>
      <protection hidden="1"/>
    </xf>
    <xf numFmtId="0" fontId="3" fillId="0" borderId="99" xfId="2" applyBorder="1" applyAlignment="1" applyProtection="1">
      <alignment horizontal="left"/>
      <protection hidden="1"/>
    </xf>
    <xf numFmtId="0" fontId="3" fillId="0" borderId="57" xfId="2" applyBorder="1" applyProtection="1">
      <protection hidden="1"/>
    </xf>
    <xf numFmtId="14" fontId="3" fillId="0" borderId="80" xfId="2" applyNumberFormat="1" applyBorder="1" applyProtection="1">
      <protection hidden="1"/>
    </xf>
    <xf numFmtId="0" fontId="3" fillId="0" borderId="80" xfId="2" applyBorder="1" applyProtection="1">
      <protection hidden="1"/>
    </xf>
    <xf numFmtId="0" fontId="3" fillId="0" borderId="99" xfId="2" applyBorder="1" applyProtection="1">
      <protection hidden="1"/>
    </xf>
    <xf numFmtId="14" fontId="3" fillId="2" borderId="26" xfId="2" applyNumberFormat="1" applyFill="1" applyBorder="1" applyProtection="1">
      <protection hidden="1"/>
    </xf>
    <xf numFmtId="14" fontId="3" fillId="2" borderId="0" xfId="2" applyNumberFormat="1" applyFill="1" applyProtection="1">
      <protection hidden="1"/>
    </xf>
    <xf numFmtId="14" fontId="3" fillId="2" borderId="32" xfId="2" applyNumberFormat="1" applyFill="1" applyBorder="1" applyProtection="1">
      <protection hidden="1"/>
    </xf>
    <xf numFmtId="170" fontId="3" fillId="0" borderId="59" xfId="2" applyNumberFormat="1" applyBorder="1" applyAlignment="1" applyProtection="1">
      <alignment horizontal="left"/>
      <protection hidden="1"/>
    </xf>
    <xf numFmtId="170" fontId="3" fillId="0" borderId="99" xfId="2" applyNumberFormat="1" applyBorder="1" applyAlignment="1" applyProtection="1">
      <alignment horizontal="left"/>
      <protection hidden="1"/>
    </xf>
    <xf numFmtId="0" fontId="41" fillId="0" borderId="25" xfId="2" applyFont="1" applyBorder="1" applyAlignment="1" applyProtection="1">
      <alignment horizontal="left" vertical="center"/>
      <protection hidden="1"/>
    </xf>
    <xf numFmtId="14" fontId="34" fillId="0" borderId="84" xfId="2" applyNumberFormat="1" applyFont="1" applyBorder="1" applyProtection="1">
      <protection hidden="1"/>
    </xf>
    <xf numFmtId="0" fontId="4" fillId="0" borderId="84" xfId="2" applyFont="1" applyBorder="1" applyAlignment="1" applyProtection="1">
      <alignment horizontal="left" vertical="center"/>
      <protection hidden="1"/>
    </xf>
    <xf numFmtId="0" fontId="22" fillId="0" borderId="84" xfId="2" applyFont="1" applyBorder="1" applyAlignment="1" applyProtection="1">
      <alignment horizontal="left" vertical="top" wrapText="1"/>
      <protection hidden="1"/>
    </xf>
    <xf numFmtId="0" fontId="22" fillId="0" borderId="85" xfId="2" applyFont="1" applyBorder="1" applyAlignment="1" applyProtection="1">
      <alignment horizontal="left" vertical="top" wrapText="1"/>
      <protection hidden="1"/>
    </xf>
    <xf numFmtId="0" fontId="22" fillId="0" borderId="86" xfId="2" applyFont="1" applyBorder="1" applyAlignment="1" applyProtection="1">
      <alignment horizontal="left" vertical="top" wrapText="1"/>
      <protection hidden="1"/>
    </xf>
    <xf numFmtId="0" fontId="22" fillId="0" borderId="84" xfId="2" applyFont="1" applyBorder="1" applyAlignment="1" applyProtection="1">
      <alignment horizontal="left" wrapText="1"/>
      <protection hidden="1"/>
    </xf>
    <xf numFmtId="0" fontId="22" fillId="0" borderId="85" xfId="2" applyFont="1" applyBorder="1" applyAlignment="1" applyProtection="1">
      <alignment horizontal="left" wrapText="1"/>
      <protection hidden="1"/>
    </xf>
    <xf numFmtId="0" fontId="22" fillId="0" borderId="86" xfId="2" applyFont="1" applyBorder="1" applyAlignment="1" applyProtection="1">
      <alignment horizontal="left" wrapText="1"/>
      <protection hidden="1"/>
    </xf>
    <xf numFmtId="0" fontId="14" fillId="0" borderId="101" xfId="2" applyFont="1" applyBorder="1" applyAlignment="1" applyProtection="1">
      <alignment horizontal="center" vertical="center" wrapText="1"/>
      <protection hidden="1"/>
    </xf>
    <xf numFmtId="0" fontId="14" fillId="0" borderId="102" xfId="2" applyFont="1" applyBorder="1" applyAlignment="1" applyProtection="1">
      <alignment horizontal="center" vertical="center" wrapText="1"/>
      <protection hidden="1"/>
    </xf>
    <xf numFmtId="0" fontId="14" fillId="0" borderId="103" xfId="2" applyFont="1" applyBorder="1" applyAlignment="1" applyProtection="1">
      <alignment horizontal="center" vertical="center" wrapText="1"/>
      <protection hidden="1"/>
    </xf>
    <xf numFmtId="0" fontId="14" fillId="0" borderId="26" xfId="2" applyFont="1" applyBorder="1" applyAlignment="1" applyProtection="1">
      <alignment horizontal="center" vertical="center" wrapText="1"/>
      <protection hidden="1"/>
    </xf>
    <xf numFmtId="0" fontId="14" fillId="0" borderId="0" xfId="2" applyFont="1" applyAlignment="1" applyProtection="1">
      <alignment horizontal="center" vertical="center" wrapText="1"/>
      <protection hidden="1"/>
    </xf>
    <xf numFmtId="0" fontId="14" fillId="0" borderId="32" xfId="2" applyFont="1" applyBorder="1" applyAlignment="1" applyProtection="1">
      <alignment horizontal="center" vertical="center" wrapText="1"/>
      <protection hidden="1"/>
    </xf>
    <xf numFmtId="0" fontId="14" fillId="0" borderId="104" xfId="2" applyFont="1" applyBorder="1" applyAlignment="1" applyProtection="1">
      <alignment horizontal="center" vertical="center" wrapText="1"/>
      <protection hidden="1"/>
    </xf>
    <xf numFmtId="0" fontId="14" fillId="0" borderId="80" xfId="2" applyFont="1" applyBorder="1" applyAlignment="1" applyProtection="1">
      <alignment horizontal="center" vertical="center" wrapText="1"/>
      <protection hidden="1"/>
    </xf>
    <xf numFmtId="0" fontId="14" fillId="0" borderId="99" xfId="2" applyFont="1" applyBorder="1" applyAlignment="1" applyProtection="1">
      <alignment horizontal="center" vertical="center" wrapText="1"/>
      <protection hidden="1"/>
    </xf>
    <xf numFmtId="14" fontId="3" fillId="9" borderId="8" xfId="2" applyNumberFormat="1" applyFill="1" applyBorder="1" applyAlignment="1" applyProtection="1">
      <alignment horizontal="left" vertical="top"/>
      <protection locked="0" hidden="1"/>
    </xf>
    <xf numFmtId="0" fontId="3" fillId="9" borderId="11" xfId="2" applyFill="1" applyBorder="1" applyAlignment="1" applyProtection="1">
      <alignment horizontal="left" vertical="top"/>
      <protection locked="0" hidden="1"/>
    </xf>
    <xf numFmtId="0" fontId="3" fillId="9" borderId="10" xfId="2" applyFill="1" applyBorder="1" applyAlignment="1" applyProtection="1">
      <alignment horizontal="left" vertical="top"/>
      <protection locked="0" hidden="1"/>
    </xf>
    <xf numFmtId="0" fontId="3" fillId="9" borderId="9" xfId="2" applyFill="1" applyBorder="1" applyAlignment="1" applyProtection="1">
      <alignment horizontal="left" vertical="top"/>
      <protection locked="0" hidden="1"/>
    </xf>
    <xf numFmtId="0" fontId="3" fillId="9" borderId="8" xfId="2" applyFill="1" applyBorder="1" applyAlignment="1" applyProtection="1">
      <alignment horizontal="left" vertical="top"/>
      <protection locked="0" hidden="1"/>
    </xf>
    <xf numFmtId="0" fontId="3" fillId="0" borderId="65" xfId="2" applyBorder="1" applyAlignment="1" applyProtection="1">
      <alignment horizontal="left" vertical="top"/>
      <protection locked="0" hidden="1"/>
    </xf>
    <xf numFmtId="14" fontId="3" fillId="9" borderId="7" xfId="2" applyNumberFormat="1" applyFill="1" applyBorder="1" applyAlignment="1" applyProtection="1">
      <alignment horizontal="left" vertical="top"/>
      <protection locked="0" hidden="1"/>
    </xf>
    <xf numFmtId="0" fontId="3" fillId="0" borderId="24" xfId="2" applyBorder="1" applyAlignment="1" applyProtection="1">
      <alignment horizontal="center"/>
      <protection hidden="1"/>
    </xf>
    <xf numFmtId="14" fontId="3" fillId="9" borderId="90" xfId="2" applyNumberFormat="1" applyFill="1" applyBorder="1" applyAlignment="1" applyProtection="1">
      <alignment horizontal="left" vertical="top"/>
      <protection locked="0" hidden="1"/>
    </xf>
    <xf numFmtId="14" fontId="3" fillId="9" borderId="91" xfId="2" applyNumberFormat="1" applyFill="1" applyBorder="1" applyAlignment="1" applyProtection="1">
      <alignment horizontal="left" vertical="top"/>
      <protection locked="0" hidden="1"/>
    </xf>
    <xf numFmtId="14" fontId="3" fillId="9" borderId="92" xfId="2" applyNumberFormat="1" applyFill="1" applyBorder="1" applyAlignment="1" applyProtection="1">
      <alignment horizontal="left" vertical="top"/>
      <protection locked="0" hidden="1"/>
    </xf>
    <xf numFmtId="14" fontId="3" fillId="9" borderId="11" xfId="2" applyNumberFormat="1" applyFill="1" applyBorder="1" applyAlignment="1" applyProtection="1">
      <alignment horizontal="left" vertical="top"/>
      <protection locked="0" hidden="1"/>
    </xf>
    <xf numFmtId="14" fontId="3" fillId="9" borderId="10" xfId="2" applyNumberFormat="1" applyFill="1" applyBorder="1" applyAlignment="1" applyProtection="1">
      <alignment horizontal="left" vertical="top"/>
      <protection locked="0" hidden="1"/>
    </xf>
    <xf numFmtId="14" fontId="3" fillId="9" borderId="9" xfId="2" applyNumberFormat="1" applyFill="1" applyBorder="1" applyAlignment="1" applyProtection="1">
      <alignment horizontal="left" vertical="top"/>
      <protection locked="0" hidden="1"/>
    </xf>
    <xf numFmtId="0" fontId="13" fillId="0" borderId="67" xfId="2" applyFont="1" applyBorder="1" applyAlignment="1" applyProtection="1">
      <alignment horizontal="left" vertical="center" wrapText="1"/>
      <protection hidden="1"/>
    </xf>
    <xf numFmtId="0" fontId="13" fillId="0" borderId="68" xfId="2" applyFont="1" applyBorder="1" applyAlignment="1" applyProtection="1">
      <alignment horizontal="left" vertical="center" wrapText="1"/>
      <protection hidden="1"/>
    </xf>
    <xf numFmtId="0" fontId="13" fillId="0" borderId="66" xfId="2" applyFont="1" applyBorder="1" applyAlignment="1" applyProtection="1">
      <alignment horizontal="left" vertical="center" wrapText="1"/>
      <protection hidden="1"/>
    </xf>
    <xf numFmtId="0" fontId="22" fillId="0" borderId="25" xfId="2" applyFont="1" applyBorder="1" applyAlignment="1" applyProtection="1">
      <alignment horizontal="left" vertical="top" wrapText="1"/>
      <protection hidden="1"/>
    </xf>
    <xf numFmtId="0" fontId="22" fillId="0" borderId="0" xfId="2" applyFont="1" applyAlignment="1" applyProtection="1">
      <alignment horizontal="left" vertical="top" wrapText="1"/>
      <protection hidden="1"/>
    </xf>
    <xf numFmtId="0" fontId="22" fillId="0" borderId="20" xfId="2" applyFont="1" applyBorder="1" applyAlignment="1" applyProtection="1">
      <alignment horizontal="left" vertical="top" wrapText="1"/>
      <protection hidden="1"/>
    </xf>
    <xf numFmtId="0" fontId="3" fillId="9" borderId="7" xfId="2" applyFill="1" applyBorder="1" applyAlignment="1" applyProtection="1">
      <alignment horizontal="left" vertical="top"/>
      <protection locked="0" hidden="1"/>
    </xf>
    <xf numFmtId="0" fontId="29" fillId="0" borderId="0" xfId="2" applyFont="1" applyAlignment="1" applyProtection="1">
      <alignment horizontal="left" vertical="center" wrapText="1"/>
      <protection hidden="1"/>
    </xf>
    <xf numFmtId="14" fontId="3" fillId="0" borderId="7" xfId="2" applyNumberFormat="1" applyBorder="1" applyAlignment="1" applyProtection="1">
      <alignment horizontal="left"/>
      <protection hidden="1"/>
    </xf>
    <xf numFmtId="0" fontId="0" fillId="0" borderId="7" xfId="0" applyBorder="1"/>
    <xf numFmtId="164" fontId="3" fillId="0" borderId="8" xfId="2" applyNumberFormat="1" applyBorder="1" applyAlignment="1" applyProtection="1">
      <alignment horizontal="left"/>
      <protection hidden="1"/>
    </xf>
    <xf numFmtId="14" fontId="3" fillId="0" borderId="8" xfId="2" applyNumberFormat="1" applyBorder="1" applyAlignment="1" applyProtection="1">
      <alignment horizontal="left"/>
      <protection hidden="1"/>
    </xf>
    <xf numFmtId="0" fontId="3" fillId="9" borderId="11" xfId="2" applyFill="1" applyBorder="1" applyAlignment="1" applyProtection="1">
      <alignment horizontal="center" vertical="top"/>
      <protection locked="0" hidden="1"/>
    </xf>
    <xf numFmtId="0" fontId="3" fillId="9" borderId="10" xfId="2" applyFill="1" applyBorder="1" applyAlignment="1" applyProtection="1">
      <alignment horizontal="center" vertical="top"/>
      <protection locked="0" hidden="1"/>
    </xf>
    <xf numFmtId="0" fontId="3" fillId="9" borderId="9" xfId="2" applyFill="1" applyBorder="1" applyAlignment="1" applyProtection="1">
      <alignment horizontal="center" vertical="top"/>
      <protection locked="0" hidden="1"/>
    </xf>
    <xf numFmtId="0" fontId="17" fillId="0" borderId="0" xfId="2" applyFont="1" applyAlignment="1" applyProtection="1">
      <alignment horizontal="center"/>
      <protection hidden="1"/>
    </xf>
    <xf numFmtId="0" fontId="3" fillId="0" borderId="0" xfId="2" applyAlignment="1" applyProtection="1">
      <alignment horizontal="center"/>
      <protection hidden="1"/>
    </xf>
    <xf numFmtId="14" fontId="17" fillId="9" borderId="46" xfId="2" applyNumberFormat="1" applyFont="1" applyFill="1" applyBorder="1" applyAlignment="1" applyProtection="1">
      <alignment horizontal="center" vertical="center"/>
      <protection locked="0" hidden="1"/>
    </xf>
    <xf numFmtId="14" fontId="17" fillId="9" borderId="47" xfId="2" applyNumberFormat="1" applyFont="1" applyFill="1" applyBorder="1" applyAlignment="1" applyProtection="1">
      <alignment horizontal="center" vertical="center"/>
      <protection locked="0" hidden="1"/>
    </xf>
    <xf numFmtId="14" fontId="17" fillId="9" borderId="48" xfId="2" applyNumberFormat="1" applyFont="1" applyFill="1" applyBorder="1" applyAlignment="1" applyProtection="1">
      <alignment horizontal="center" vertical="center"/>
      <protection locked="0" hidden="1"/>
    </xf>
    <xf numFmtId="0" fontId="4" fillId="0" borderId="1" xfId="2" applyFont="1" applyBorder="1" applyAlignment="1" applyProtection="1">
      <alignment horizontal="left" vertical="top" wrapText="1"/>
      <protection hidden="1"/>
    </xf>
    <xf numFmtId="0" fontId="4" fillId="0" borderId="19" xfId="2" applyFont="1" applyBorder="1" applyAlignment="1" applyProtection="1">
      <alignment horizontal="left" vertical="top" wrapText="1"/>
      <protection hidden="1"/>
    </xf>
    <xf numFmtId="0" fontId="4" fillId="0" borderId="18" xfId="2" applyFont="1" applyBorder="1" applyAlignment="1" applyProtection="1">
      <alignment horizontal="left" vertical="top" wrapText="1"/>
      <protection hidden="1"/>
    </xf>
    <xf numFmtId="0" fontId="4" fillId="0" borderId="23" xfId="2" applyFont="1" applyBorder="1" applyAlignment="1" applyProtection="1">
      <alignment horizontal="left" vertical="top" wrapText="1"/>
      <protection hidden="1"/>
    </xf>
    <xf numFmtId="0" fontId="4" fillId="0" borderId="17" xfId="2" applyFont="1" applyBorder="1" applyAlignment="1" applyProtection="1">
      <alignment horizontal="left" vertical="top" wrapText="1"/>
      <protection hidden="1"/>
    </xf>
    <xf numFmtId="0" fontId="4" fillId="0" borderId="16" xfId="2" applyFont="1" applyBorder="1" applyAlignment="1" applyProtection="1">
      <alignment horizontal="left" vertical="top" wrapText="1"/>
      <protection hidden="1"/>
    </xf>
    <xf numFmtId="0" fontId="19" fillId="0" borderId="25" xfId="2" applyFont="1" applyBorder="1" applyAlignment="1" applyProtection="1">
      <alignment horizontal="left" wrapText="1"/>
      <protection hidden="1"/>
    </xf>
    <xf numFmtId="0" fontId="19" fillId="0" borderId="0" xfId="2" applyFont="1" applyAlignment="1" applyProtection="1">
      <alignment horizontal="left" wrapText="1"/>
      <protection hidden="1"/>
    </xf>
    <xf numFmtId="0" fontId="18" fillId="0" borderId="23" xfId="2" applyFont="1" applyBorder="1" applyAlignment="1" applyProtection="1">
      <alignment horizontal="center" vertical="top" wrapText="1"/>
      <protection hidden="1"/>
    </xf>
    <xf numFmtId="0" fontId="18" fillId="0" borderId="17" xfId="2" applyFont="1" applyBorder="1" applyAlignment="1" applyProtection="1">
      <alignment horizontal="center" vertical="top" wrapText="1"/>
      <protection hidden="1"/>
    </xf>
    <xf numFmtId="164" fontId="3" fillId="0" borderId="11" xfId="2" applyNumberFormat="1" applyBorder="1" applyAlignment="1" applyProtection="1">
      <alignment horizontal="left"/>
      <protection hidden="1"/>
    </xf>
    <xf numFmtId="164" fontId="3" fillId="0" borderId="10" xfId="2" applyNumberFormat="1" applyBorder="1" applyAlignment="1" applyProtection="1">
      <alignment horizontal="left"/>
      <protection hidden="1"/>
    </xf>
    <xf numFmtId="164" fontId="3" fillId="0" borderId="9" xfId="2" applyNumberFormat="1" applyBorder="1" applyAlignment="1" applyProtection="1">
      <alignment horizontal="left"/>
      <protection hidden="1"/>
    </xf>
    <xf numFmtId="0" fontId="17" fillId="9" borderId="46" xfId="2" applyFont="1" applyFill="1" applyBorder="1" applyAlignment="1" applyProtection="1">
      <alignment horizontal="center"/>
      <protection locked="0" hidden="1"/>
    </xf>
    <xf numFmtId="0" fontId="17" fillId="9" borderId="47" xfId="2" applyFont="1" applyFill="1" applyBorder="1" applyAlignment="1" applyProtection="1">
      <alignment horizontal="center"/>
      <protection locked="0" hidden="1"/>
    </xf>
    <xf numFmtId="0" fontId="17" fillId="9" borderId="48" xfId="2" applyFont="1" applyFill="1" applyBorder="1" applyAlignment="1" applyProtection="1">
      <alignment horizontal="center"/>
      <protection locked="0" hidden="1"/>
    </xf>
    <xf numFmtId="0" fontId="4" fillId="0" borderId="2" xfId="2" applyFont="1" applyBorder="1" applyAlignment="1" applyProtection="1">
      <alignment horizontal="left" vertical="center"/>
      <protection hidden="1"/>
    </xf>
    <xf numFmtId="0" fontId="4" fillId="0" borderId="5" xfId="2" applyFont="1" applyBorder="1" applyAlignment="1" applyProtection="1">
      <alignment horizontal="left" vertical="center"/>
      <protection hidden="1"/>
    </xf>
    <xf numFmtId="0" fontId="19" fillId="0" borderId="79" xfId="2" applyFont="1" applyBorder="1" applyAlignment="1" applyProtection="1">
      <alignment horizontal="center" vertical="center"/>
      <protection hidden="1"/>
    </xf>
    <xf numFmtId="0" fontId="19" fillId="0" borderId="80" xfId="2" applyFont="1" applyBorder="1" applyAlignment="1" applyProtection="1">
      <alignment horizontal="center" vertical="center"/>
      <protection hidden="1"/>
    </xf>
    <xf numFmtId="14" fontId="3" fillId="0" borderId="12" xfId="2" applyNumberFormat="1" applyBorder="1" applyAlignment="1" applyProtection="1">
      <alignment horizontal="left"/>
      <protection hidden="1"/>
    </xf>
    <xf numFmtId="0" fontId="10" fillId="0" borderId="51" xfId="2" applyFont="1" applyBorder="1" applyAlignment="1" applyProtection="1">
      <alignment horizontal="left" vertical="center"/>
      <protection hidden="1"/>
    </xf>
    <xf numFmtId="0" fontId="3" fillId="0" borderId="8" xfId="2" applyBorder="1" applyAlignment="1" applyProtection="1">
      <alignment horizontal="left"/>
      <protection hidden="1"/>
    </xf>
    <xf numFmtId="1" fontId="17" fillId="0" borderId="52" xfId="2" applyNumberFormat="1" applyFont="1" applyBorder="1" applyAlignment="1" applyProtection="1">
      <alignment horizontal="center"/>
      <protection hidden="1"/>
    </xf>
    <xf numFmtId="1" fontId="17" fillId="0" borderId="50" xfId="2" applyNumberFormat="1" applyFont="1" applyBorder="1" applyAlignment="1" applyProtection="1">
      <alignment horizontal="center"/>
      <protection hidden="1"/>
    </xf>
    <xf numFmtId="1" fontId="17" fillId="0" borderId="53" xfId="2" applyNumberFormat="1" applyFont="1" applyBorder="1" applyAlignment="1" applyProtection="1">
      <alignment horizontal="center"/>
      <protection hidden="1"/>
    </xf>
    <xf numFmtId="0" fontId="19" fillId="0" borderId="0" xfId="2" applyFont="1" applyAlignment="1" applyProtection="1">
      <alignment horizontal="center" wrapText="1"/>
      <protection hidden="1"/>
    </xf>
    <xf numFmtId="0" fontId="37" fillId="0" borderId="0" xfId="2" applyFont="1" applyAlignment="1" applyProtection="1">
      <alignment horizontal="center" wrapText="1"/>
      <protection hidden="1"/>
    </xf>
    <xf numFmtId="10" fontId="20" fillId="0" borderId="75" xfId="5" applyNumberFormat="1" applyFont="1" applyBorder="1" applyAlignment="1" applyProtection="1">
      <alignment horizontal="center" vertical="center"/>
      <protection hidden="1"/>
    </xf>
    <xf numFmtId="10" fontId="20" fillId="0" borderId="76" xfId="5" applyNumberFormat="1" applyFont="1" applyBorder="1" applyAlignment="1" applyProtection="1">
      <alignment horizontal="center" vertical="center"/>
      <protection hidden="1"/>
    </xf>
    <xf numFmtId="10" fontId="20" fillId="0" borderId="77" xfId="5" applyNumberFormat="1" applyFont="1" applyBorder="1" applyAlignment="1" applyProtection="1">
      <alignment horizontal="center" vertical="center"/>
      <protection hidden="1"/>
    </xf>
    <xf numFmtId="167" fontId="20" fillId="3" borderId="15" xfId="2" applyNumberFormat="1" applyFont="1" applyFill="1" applyBorder="1" applyAlignment="1" applyProtection="1">
      <alignment horizontal="center" vertical="center"/>
      <protection hidden="1"/>
    </xf>
    <xf numFmtId="167" fontId="36" fillId="0" borderId="3" xfId="2" applyNumberFormat="1" applyFont="1" applyBorder="1" applyAlignment="1" applyProtection="1">
      <alignment vertical="center"/>
      <protection hidden="1"/>
    </xf>
    <xf numFmtId="167" fontId="36" fillId="0" borderId="14" xfId="2" applyNumberFormat="1" applyFont="1" applyBorder="1" applyAlignment="1" applyProtection="1">
      <alignment vertical="center"/>
      <protection hidden="1"/>
    </xf>
    <xf numFmtId="0" fontId="3" fillId="9" borderId="90" xfId="2" applyFill="1" applyBorder="1" applyAlignment="1" applyProtection="1">
      <alignment horizontal="left" vertical="top"/>
      <protection locked="0" hidden="1"/>
    </xf>
    <xf numFmtId="0" fontId="3" fillId="9" borderId="91" xfId="2" applyFill="1" applyBorder="1" applyAlignment="1" applyProtection="1">
      <alignment horizontal="left" vertical="top"/>
      <protection locked="0" hidden="1"/>
    </xf>
    <xf numFmtId="0" fontId="3" fillId="9" borderId="92" xfId="2" applyFill="1" applyBorder="1" applyAlignment="1" applyProtection="1">
      <alignment horizontal="left" vertical="top"/>
      <protection locked="0" hidden="1"/>
    </xf>
    <xf numFmtId="168" fontId="17" fillId="0" borderId="81" xfId="3" applyNumberFormat="1" applyFont="1" applyFill="1" applyBorder="1" applyAlignment="1" applyProtection="1">
      <alignment horizontal="center" vertical="center"/>
      <protection hidden="1"/>
    </xf>
    <xf numFmtId="168" fontId="17" fillId="0" borderId="76" xfId="3" applyNumberFormat="1" applyFont="1" applyFill="1" applyBorder="1" applyAlignment="1" applyProtection="1">
      <alignment horizontal="center" vertical="center"/>
      <protection hidden="1"/>
    </xf>
    <xf numFmtId="168" fontId="17" fillId="0" borderId="77" xfId="3" applyNumberFormat="1" applyFont="1" applyFill="1" applyBorder="1" applyAlignment="1" applyProtection="1">
      <alignment horizontal="center" vertical="center"/>
      <protection hidden="1"/>
    </xf>
    <xf numFmtId="172" fontId="17" fillId="3" borderId="75" xfId="2" applyNumberFormat="1" applyFont="1" applyFill="1" applyBorder="1" applyAlignment="1" applyProtection="1">
      <alignment horizontal="center" vertical="center"/>
      <protection hidden="1"/>
    </xf>
    <xf numFmtId="172" fontId="17" fillId="3" borderId="76" xfId="2" applyNumberFormat="1" applyFont="1" applyFill="1" applyBorder="1" applyAlignment="1" applyProtection="1">
      <alignment horizontal="center" vertical="center"/>
      <protection hidden="1"/>
    </xf>
    <xf numFmtId="172" fontId="17" fillId="3" borderId="77" xfId="2" applyNumberFormat="1" applyFont="1" applyFill="1" applyBorder="1" applyAlignment="1" applyProtection="1">
      <alignment horizontal="center" vertical="center"/>
      <protection hidden="1"/>
    </xf>
    <xf numFmtId="164" fontId="3" fillId="0" borderId="7" xfId="2" applyNumberFormat="1" applyBorder="1" applyAlignment="1" applyProtection="1">
      <alignment horizontal="left"/>
      <protection hidden="1"/>
    </xf>
    <xf numFmtId="165" fontId="17" fillId="0" borderId="81" xfId="2" applyNumberFormat="1" applyFont="1" applyBorder="1" applyAlignment="1" applyProtection="1">
      <alignment horizontal="center" vertical="center"/>
      <protection hidden="1"/>
    </xf>
    <xf numFmtId="165" fontId="17" fillId="0" borderId="76" xfId="2" applyNumberFormat="1" applyFont="1" applyBorder="1" applyAlignment="1" applyProtection="1">
      <alignment horizontal="center" vertical="center"/>
      <protection hidden="1"/>
    </xf>
    <xf numFmtId="165" fontId="17" fillId="0" borderId="77" xfId="2" applyNumberFormat="1" applyFont="1" applyBorder="1" applyAlignment="1" applyProtection="1">
      <alignment horizontal="center" vertical="center"/>
      <protection hidden="1"/>
    </xf>
    <xf numFmtId="0" fontId="3" fillId="9" borderId="56" xfId="2" applyFill="1" applyBorder="1" applyAlignment="1" applyProtection="1">
      <alignment horizontal="left" vertical="top"/>
      <protection locked="0" hidden="1"/>
    </xf>
    <xf numFmtId="0" fontId="3" fillId="9" borderId="87" xfId="2" applyFill="1" applyBorder="1" applyAlignment="1" applyProtection="1">
      <alignment horizontal="center" vertical="top"/>
      <protection locked="0" hidden="1"/>
    </xf>
    <xf numFmtId="0" fontId="3" fillId="9" borderId="88" xfId="2" applyFill="1" applyBorder="1" applyAlignment="1" applyProtection="1">
      <alignment horizontal="center" vertical="top"/>
      <protection locked="0" hidden="1"/>
    </xf>
    <xf numFmtId="0" fontId="3" fillId="9" borderId="89" xfId="2" applyFill="1" applyBorder="1" applyAlignment="1" applyProtection="1">
      <alignment horizontal="center" vertical="top"/>
      <protection locked="0" hidden="1"/>
    </xf>
    <xf numFmtId="14" fontId="3" fillId="9" borderId="55" xfId="2" applyNumberFormat="1" applyFill="1" applyBorder="1" applyAlignment="1" applyProtection="1">
      <alignment horizontal="left" vertical="top"/>
      <protection locked="0" hidden="1"/>
    </xf>
    <xf numFmtId="0" fontId="0" fillId="0" borderId="8" xfId="0" applyBorder="1"/>
    <xf numFmtId="0" fontId="3" fillId="0" borderId="21" xfId="2" applyBorder="1" applyProtection="1">
      <protection hidden="1"/>
    </xf>
    <xf numFmtId="0" fontId="3" fillId="0" borderId="2" xfId="2" applyBorder="1" applyProtection="1">
      <protection hidden="1"/>
    </xf>
    <xf numFmtId="0" fontId="10" fillId="0" borderId="35" xfId="2" applyFont="1" applyBorder="1" applyAlignment="1" applyProtection="1">
      <alignment horizontal="center"/>
      <protection hidden="1"/>
    </xf>
    <xf numFmtId="0" fontId="10" fillId="0" borderId="34" xfId="2" applyFont="1" applyBorder="1" applyAlignment="1" applyProtection="1">
      <alignment horizontal="center"/>
      <protection hidden="1"/>
    </xf>
    <xf numFmtId="0" fontId="10" fillId="0" borderId="33" xfId="2" applyFont="1" applyBorder="1" applyAlignment="1" applyProtection="1">
      <alignment horizontal="center"/>
      <protection hidden="1"/>
    </xf>
    <xf numFmtId="0" fontId="3" fillId="0" borderId="8" xfId="2" applyBorder="1" applyProtection="1">
      <protection hidden="1"/>
    </xf>
    <xf numFmtId="164" fontId="3" fillId="0" borderId="12" xfId="2" applyNumberFormat="1" applyBorder="1" applyAlignment="1" applyProtection="1">
      <alignment horizontal="left"/>
      <protection hidden="1"/>
    </xf>
    <xf numFmtId="0" fontId="18" fillId="0" borderId="57" xfId="2" applyFont="1" applyBorder="1" applyAlignment="1" applyProtection="1">
      <alignment horizontal="center" vertical="center"/>
      <protection hidden="1"/>
    </xf>
    <xf numFmtId="0" fontId="3" fillId="0" borderId="7" xfId="2" applyBorder="1" applyAlignment="1" applyProtection="1">
      <alignment horizontal="left"/>
      <protection hidden="1"/>
    </xf>
    <xf numFmtId="14" fontId="3" fillId="9" borderId="56" xfId="2" applyNumberFormat="1" applyFill="1" applyBorder="1" applyAlignment="1" applyProtection="1">
      <alignment horizontal="left" vertical="top"/>
      <protection locked="0" hidden="1"/>
    </xf>
    <xf numFmtId="14" fontId="3" fillId="9" borderId="87" xfId="2" applyNumberFormat="1" applyFill="1" applyBorder="1" applyAlignment="1" applyProtection="1">
      <alignment horizontal="center" vertical="top"/>
      <protection locked="0" hidden="1"/>
    </xf>
    <xf numFmtId="14" fontId="3" fillId="9" borderId="88" xfId="2" applyNumberFormat="1" applyFill="1" applyBorder="1" applyAlignment="1" applyProtection="1">
      <alignment horizontal="center" vertical="top"/>
      <protection locked="0" hidden="1"/>
    </xf>
    <xf numFmtId="14" fontId="3" fillId="9" borderId="89" xfId="2" applyNumberFormat="1" applyFill="1" applyBorder="1" applyAlignment="1" applyProtection="1">
      <alignment horizontal="center" vertical="top"/>
      <protection locked="0" hidden="1"/>
    </xf>
    <xf numFmtId="0" fontId="10" fillId="0" borderId="52" xfId="2" applyFont="1" applyBorder="1" applyAlignment="1" applyProtection="1">
      <alignment horizontal="left" vertical="center"/>
      <protection hidden="1"/>
    </xf>
    <xf numFmtId="0" fontId="10" fillId="0" borderId="50" xfId="2" applyFont="1" applyBorder="1" applyAlignment="1" applyProtection="1">
      <alignment horizontal="left" vertical="center"/>
      <protection hidden="1"/>
    </xf>
    <xf numFmtId="0" fontId="10" fillId="0" borderId="53" xfId="2" applyFont="1" applyBorder="1" applyAlignment="1" applyProtection="1">
      <alignment horizontal="left" vertical="center"/>
      <protection hidden="1"/>
    </xf>
    <xf numFmtId="14" fontId="17" fillId="9" borderId="46" xfId="2" applyNumberFormat="1" applyFont="1" applyFill="1" applyBorder="1" applyAlignment="1" applyProtection="1">
      <alignment horizontal="center"/>
      <protection locked="0" hidden="1"/>
    </xf>
    <xf numFmtId="0" fontId="3" fillId="9" borderId="47" xfId="2" applyFill="1" applyBorder="1" applyAlignment="1" applyProtection="1">
      <alignment horizontal="center"/>
      <protection locked="0" hidden="1"/>
    </xf>
    <xf numFmtId="0" fontId="3" fillId="9" borderId="48" xfId="2" applyFill="1" applyBorder="1" applyAlignment="1" applyProtection="1">
      <alignment horizontal="center"/>
      <protection locked="0" hidden="1"/>
    </xf>
    <xf numFmtId="0" fontId="17" fillId="0" borderId="15" xfId="2" applyFont="1" applyBorder="1" applyAlignment="1" applyProtection="1">
      <alignment horizontal="center"/>
      <protection hidden="1"/>
    </xf>
    <xf numFmtId="0" fontId="3" fillId="0" borderId="3" xfId="2" applyBorder="1" applyProtection="1">
      <protection hidden="1"/>
    </xf>
    <xf numFmtId="0" fontId="3" fillId="0" borderId="14" xfId="2" applyBorder="1" applyProtection="1">
      <protection hidden="1"/>
    </xf>
    <xf numFmtId="1" fontId="18" fillId="0" borderId="29" xfId="2" applyNumberFormat="1" applyFont="1" applyBorder="1" applyAlignment="1" applyProtection="1">
      <alignment horizontal="center" vertical="top"/>
      <protection hidden="1"/>
    </xf>
    <xf numFmtId="0" fontId="17" fillId="0" borderId="52" xfId="2" applyFont="1" applyBorder="1" applyAlignment="1" applyProtection="1">
      <alignment horizontal="center"/>
      <protection hidden="1"/>
    </xf>
    <xf numFmtId="0" fontId="17" fillId="0" borderId="50" xfId="2" applyFont="1" applyBorder="1" applyAlignment="1" applyProtection="1">
      <alignment horizontal="center"/>
      <protection hidden="1"/>
    </xf>
    <xf numFmtId="0" fontId="17" fillId="0" borderId="53" xfId="2" applyFont="1" applyBorder="1" applyAlignment="1" applyProtection="1">
      <alignment horizontal="center"/>
      <protection hidden="1"/>
    </xf>
    <xf numFmtId="168" fontId="17" fillId="9" borderId="46" xfId="2" applyNumberFormat="1" applyFont="1" applyFill="1" applyBorder="1" applyAlignment="1" applyProtection="1">
      <alignment horizontal="center"/>
      <protection locked="0" hidden="1"/>
    </xf>
    <xf numFmtId="168" fontId="17" fillId="9" borderId="47" xfId="2" applyNumberFormat="1" applyFont="1" applyFill="1" applyBorder="1" applyAlignment="1" applyProtection="1">
      <alignment horizontal="center"/>
      <protection locked="0" hidden="1"/>
    </xf>
    <xf numFmtId="168" fontId="17" fillId="9" borderId="48" xfId="2" applyNumberFormat="1" applyFont="1" applyFill="1" applyBorder="1" applyAlignment="1" applyProtection="1">
      <alignment horizontal="center"/>
      <protection locked="0" hidden="1"/>
    </xf>
    <xf numFmtId="0" fontId="3" fillId="0" borderId="3" xfId="2" applyBorder="1" applyAlignment="1" applyProtection="1">
      <alignment horizontal="center"/>
      <protection hidden="1"/>
    </xf>
    <xf numFmtId="0" fontId="3" fillId="0" borderId="14" xfId="2" applyBorder="1" applyAlignment="1" applyProtection="1">
      <alignment horizontal="center"/>
      <protection hidden="1"/>
    </xf>
    <xf numFmtId="49" fontId="16" fillId="9" borderId="96" xfId="2" applyNumberFormat="1" applyFont="1" applyFill="1" applyBorder="1" applyProtection="1">
      <protection locked="0" hidden="1"/>
    </xf>
    <xf numFmtId="49" fontId="16" fillId="9" borderId="97" xfId="2" applyNumberFormat="1" applyFont="1" applyFill="1" applyBorder="1" applyProtection="1">
      <protection locked="0" hidden="1"/>
    </xf>
    <xf numFmtId="49" fontId="16" fillId="9" borderId="98" xfId="2" applyNumberFormat="1" applyFont="1" applyFill="1" applyBorder="1" applyProtection="1">
      <protection locked="0" hidden="1"/>
    </xf>
    <xf numFmtId="0" fontId="17" fillId="8" borderId="52" xfId="2" applyFont="1" applyFill="1" applyBorder="1" applyAlignment="1" applyProtection="1">
      <alignment horizontal="center"/>
      <protection locked="0" hidden="1"/>
    </xf>
    <xf numFmtId="0" fontId="3" fillId="8" borderId="50" xfId="2" applyFill="1" applyBorder="1" applyAlignment="1" applyProtection="1">
      <alignment horizontal="center"/>
      <protection locked="0" hidden="1"/>
    </xf>
    <xf numFmtId="0" fontId="3" fillId="8" borderId="53" xfId="2" applyFill="1" applyBorder="1" applyAlignment="1" applyProtection="1">
      <alignment horizontal="center"/>
      <protection locked="0" hidden="1"/>
    </xf>
    <xf numFmtId="49" fontId="17" fillId="9" borderId="44" xfId="2" applyNumberFormat="1" applyFont="1" applyFill="1" applyBorder="1" applyAlignment="1" applyProtection="1">
      <alignment horizontal="left" indent="2"/>
      <protection locked="0" hidden="1"/>
    </xf>
    <xf numFmtId="49" fontId="17" fillId="9" borderId="39" xfId="2" applyNumberFormat="1" applyFont="1" applyFill="1" applyBorder="1" applyAlignment="1" applyProtection="1">
      <alignment horizontal="left" indent="2"/>
      <protection locked="0" hidden="1"/>
    </xf>
    <xf numFmtId="49" fontId="17" fillId="9" borderId="45" xfId="2" applyNumberFormat="1" applyFont="1" applyFill="1" applyBorder="1" applyAlignment="1" applyProtection="1">
      <alignment horizontal="left" indent="2"/>
      <protection locked="0" hidden="1"/>
    </xf>
    <xf numFmtId="49" fontId="17" fillId="9" borderId="46" xfId="2" applyNumberFormat="1" applyFont="1" applyFill="1" applyBorder="1" applyAlignment="1" applyProtection="1">
      <alignment horizontal="left" indent="2"/>
      <protection locked="0" hidden="1"/>
    </xf>
    <xf numFmtId="49" fontId="17" fillId="9" borderId="47" xfId="2" applyNumberFormat="1" applyFont="1" applyFill="1" applyBorder="1" applyAlignment="1" applyProtection="1">
      <alignment horizontal="left" indent="2"/>
      <protection locked="0" hidden="1"/>
    </xf>
    <xf numFmtId="49" fontId="17" fillId="9" borderId="48" xfId="2" applyNumberFormat="1" applyFont="1" applyFill="1" applyBorder="1" applyAlignment="1" applyProtection="1">
      <alignment horizontal="left" indent="2"/>
      <protection locked="0" hidden="1"/>
    </xf>
    <xf numFmtId="0" fontId="10" fillId="0" borderId="2" xfId="2" applyFont="1" applyBorder="1" applyProtection="1">
      <protection hidden="1"/>
    </xf>
    <xf numFmtId="0" fontId="10" fillId="0" borderId="21" xfId="2" applyFont="1" applyBorder="1" applyProtection="1">
      <protection hidden="1"/>
    </xf>
    <xf numFmtId="14" fontId="17" fillId="9" borderId="52" xfId="2" applyNumberFormat="1" applyFont="1" applyFill="1" applyBorder="1" applyAlignment="1" applyProtection="1">
      <alignment horizontal="center"/>
      <protection locked="0" hidden="1"/>
    </xf>
    <xf numFmtId="14" fontId="17" fillId="9" borderId="50" xfId="2" applyNumberFormat="1" applyFont="1" applyFill="1" applyBorder="1" applyAlignment="1" applyProtection="1">
      <alignment horizontal="center"/>
      <protection locked="0" hidden="1"/>
    </xf>
    <xf numFmtId="14" fontId="17" fillId="9" borderId="53" xfId="2" applyNumberFormat="1" applyFont="1" applyFill="1" applyBorder="1" applyAlignment="1" applyProtection="1">
      <alignment horizontal="center"/>
      <protection locked="0" hidden="1"/>
    </xf>
    <xf numFmtId="0" fontId="10" fillId="0" borderId="4" xfId="2" applyFont="1" applyBorder="1" applyProtection="1">
      <protection hidden="1"/>
    </xf>
    <xf numFmtId="0" fontId="10" fillId="0" borderId="27" xfId="2" applyFont="1" applyBorder="1" applyProtection="1">
      <protection hidden="1"/>
    </xf>
    <xf numFmtId="0" fontId="3" fillId="0" borderId="12" xfId="2" applyBorder="1" applyProtection="1">
      <protection hidden="1"/>
    </xf>
    <xf numFmtId="0" fontId="3" fillId="0" borderId="12" xfId="2" applyBorder="1" applyAlignment="1" applyProtection="1">
      <alignment horizontal="left"/>
      <protection hidden="1"/>
    </xf>
    <xf numFmtId="0" fontId="10" fillId="0" borderId="38" xfId="2" applyFont="1" applyBorder="1" applyAlignment="1" applyProtection="1">
      <alignment horizontal="center"/>
      <protection hidden="1"/>
    </xf>
    <xf numFmtId="0" fontId="3" fillId="0" borderId="29" xfId="2" applyBorder="1" applyAlignment="1" applyProtection="1">
      <alignment horizontal="center"/>
      <protection hidden="1"/>
    </xf>
    <xf numFmtId="0" fontId="3" fillId="0" borderId="37" xfId="2" applyBorder="1" applyAlignment="1" applyProtection="1">
      <alignment horizontal="center"/>
      <protection hidden="1"/>
    </xf>
    <xf numFmtId="1" fontId="17" fillId="0" borderId="31" xfId="2" applyNumberFormat="1" applyFont="1" applyBorder="1" applyAlignment="1" applyProtection="1">
      <alignment horizontal="center"/>
      <protection hidden="1"/>
    </xf>
    <xf numFmtId="1" fontId="17" fillId="0" borderId="24" xfId="2" applyNumberFormat="1" applyFont="1" applyBorder="1" applyAlignment="1" applyProtection="1">
      <alignment horizontal="center"/>
      <protection hidden="1"/>
    </xf>
    <xf numFmtId="0" fontId="10" fillId="0" borderId="24" xfId="2" applyFont="1" applyBorder="1" applyProtection="1">
      <protection hidden="1"/>
    </xf>
    <xf numFmtId="0" fontId="10" fillId="0" borderId="36" xfId="2" applyFont="1" applyBorder="1" applyProtection="1">
      <protection hidden="1"/>
    </xf>
    <xf numFmtId="0" fontId="17" fillId="0" borderId="0" xfId="2" applyFont="1" applyAlignment="1" applyProtection="1">
      <alignment horizontal="center"/>
      <protection locked="0" hidden="1"/>
    </xf>
    <xf numFmtId="0" fontId="3" fillId="0" borderId="0" xfId="2" applyAlignment="1" applyProtection="1">
      <alignment horizontal="center"/>
      <protection locked="0" hidden="1"/>
    </xf>
    <xf numFmtId="49" fontId="17" fillId="9" borderId="46" xfId="2" applyNumberFormat="1" applyFont="1" applyFill="1" applyBorder="1" applyAlignment="1" applyProtection="1">
      <alignment horizontal="center"/>
      <protection locked="0" hidden="1"/>
    </xf>
    <xf numFmtId="49" fontId="17" fillId="9" borderId="47" xfId="2" applyNumberFormat="1" applyFont="1" applyFill="1" applyBorder="1" applyAlignment="1" applyProtection="1">
      <alignment horizontal="center"/>
      <protection locked="0" hidden="1"/>
    </xf>
    <xf numFmtId="49" fontId="17" fillId="9" borderId="48" xfId="2" applyNumberFormat="1" applyFont="1" applyFill="1" applyBorder="1" applyAlignment="1" applyProtection="1">
      <alignment horizontal="center"/>
      <protection locked="0" hidden="1"/>
    </xf>
    <xf numFmtId="0" fontId="13" fillId="0" borderId="23" xfId="2" applyFont="1" applyBorder="1" applyAlignment="1" applyProtection="1">
      <alignment horizontal="left" wrapText="1"/>
      <protection hidden="1"/>
    </xf>
    <xf numFmtId="0" fontId="13" fillId="0" borderId="17" xfId="2" applyFont="1" applyBorder="1" applyAlignment="1" applyProtection="1">
      <alignment horizontal="left" wrapText="1"/>
      <protection hidden="1"/>
    </xf>
    <xf numFmtId="0" fontId="3" fillId="5" borderId="57" xfId="2" applyFill="1" applyBorder="1" applyAlignment="1" applyProtection="1">
      <alignment horizontal="center"/>
      <protection hidden="1"/>
    </xf>
    <xf numFmtId="0" fontId="3" fillId="5" borderId="26" xfId="2" applyFill="1" applyBorder="1" applyAlignment="1" applyProtection="1">
      <alignment horizontal="center"/>
      <protection hidden="1"/>
    </xf>
    <xf numFmtId="0" fontId="3" fillId="5" borderId="0" xfId="2" applyFill="1" applyAlignment="1" applyProtection="1">
      <alignment horizontal="center"/>
      <protection hidden="1"/>
    </xf>
    <xf numFmtId="0" fontId="3" fillId="5" borderId="38" xfId="2" applyFill="1" applyBorder="1" applyAlignment="1" applyProtection="1">
      <alignment vertical="top" wrapText="1"/>
      <protection hidden="1"/>
    </xf>
    <xf numFmtId="0" fontId="3" fillId="5" borderId="37" xfId="2" applyFill="1" applyBorder="1" applyAlignment="1" applyProtection="1">
      <alignment vertical="top" wrapText="1"/>
      <protection hidden="1"/>
    </xf>
    <xf numFmtId="0" fontId="3" fillId="5" borderId="26" xfId="2" applyFill="1" applyBorder="1" applyAlignment="1" applyProtection="1">
      <alignment vertical="top" wrapText="1"/>
      <protection hidden="1"/>
    </xf>
    <xf numFmtId="0" fontId="3" fillId="5" borderId="32" xfId="2" applyFill="1" applyBorder="1" applyAlignment="1" applyProtection="1">
      <alignment vertical="top" wrapText="1"/>
      <protection hidden="1"/>
    </xf>
    <xf numFmtId="0" fontId="3" fillId="5" borderId="31" xfId="2" applyFill="1" applyBorder="1" applyAlignment="1" applyProtection="1">
      <alignment vertical="top" wrapText="1"/>
      <protection hidden="1"/>
    </xf>
    <xf numFmtId="0" fontId="3" fillId="5" borderId="36" xfId="2" applyFill="1" applyBorder="1" applyAlignment="1" applyProtection="1">
      <alignment vertical="top" wrapText="1"/>
      <protection hidden="1"/>
    </xf>
  </cellXfs>
  <cellStyles count="6">
    <cellStyle name="Procent" xfId="5" builtinId="5"/>
    <cellStyle name="Procent 2" xfId="3" xr:uid="{00000000-0005-0000-0000-000000000000}"/>
    <cellStyle name="Standaard" xfId="0" builtinId="0"/>
    <cellStyle name="Standaard 2" xfId="1" xr:uid="{00000000-0005-0000-0000-000002000000}"/>
    <cellStyle name="Standaard 3" xfId="2" xr:uid="{00000000-0005-0000-0000-000003000000}"/>
    <cellStyle name="Standaard_Blad2" xfId="4" xr:uid="{00000000-0005-0000-0000-000004000000}"/>
  </cellStyles>
  <dxfs count="6">
    <dxf>
      <numFmt numFmtId="173" formatCode=";;;"/>
    </dxf>
    <dxf>
      <numFmt numFmtId="173" formatCode=";;;"/>
    </dxf>
    <dxf>
      <fill>
        <patternFill>
          <bgColor rgb="FFFF99CC"/>
        </patternFill>
      </fill>
      <border>
        <left/>
        <right/>
        <top/>
        <bottom/>
        <vertical/>
        <horizontal/>
      </border>
    </dxf>
    <dxf>
      <numFmt numFmtId="174" formatCode="#,##0.0000"/>
    </dxf>
    <dxf>
      <numFmt numFmtId="174" formatCode="#,##0.0000"/>
    </dxf>
    <dxf>
      <font>
        <strike val="0"/>
        <color theme="0"/>
      </font>
      <fill>
        <patternFill>
          <bgColor theme="0"/>
        </patternFill>
      </fill>
      <border>
        <left/>
        <right/>
        <top/>
        <bottom/>
      </border>
    </dxf>
  </dxfs>
  <tableStyles count="0" defaultTableStyle="TableStyleMedium2" defaultPivotStyle="PivotStyleLight16"/>
  <colors>
    <mruColors>
      <color rgb="FFA5D094"/>
      <color rgb="FF8B8D8E"/>
      <color rgb="FF69BE28"/>
      <color rgb="FFF1C7F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6327554</xdr:colOff>
      <xdr:row>0</xdr:row>
      <xdr:rowOff>19050</xdr:rowOff>
    </xdr:from>
    <xdr:to>
      <xdr:col>0</xdr:col>
      <xdr:colOff>8541450</xdr:colOff>
      <xdr:row>3</xdr:row>
      <xdr:rowOff>148304</xdr:rowOff>
    </xdr:to>
    <xdr:pic>
      <xdr:nvPicPr>
        <xdr:cNvPr id="3" name="Afbeelding 2" descr="onderwijs logo RGB.pn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6327554" y="19050"/>
          <a:ext cx="2213896" cy="61502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17</xdr:col>
      <xdr:colOff>0</xdr:colOff>
      <xdr:row>0</xdr:row>
      <xdr:rowOff>0</xdr:rowOff>
    </xdr:from>
    <xdr:to>
      <xdr:col>17</xdr:col>
      <xdr:colOff>0</xdr:colOff>
      <xdr:row>0</xdr:row>
      <xdr:rowOff>0</xdr:rowOff>
    </xdr:to>
    <xdr:sp macro="" textlink="">
      <xdr:nvSpPr>
        <xdr:cNvPr id="2" name="Rectangle 1">
          <a:extLst>
            <a:ext uri="{FF2B5EF4-FFF2-40B4-BE49-F238E27FC236}">
              <a16:creationId xmlns:a16="http://schemas.microsoft.com/office/drawing/2014/main" id="{00000000-0008-0000-0100-000002000000}"/>
            </a:ext>
          </a:extLst>
        </xdr:cNvPr>
        <xdr:cNvSpPr>
          <a:spLocks noChangeArrowheads="1"/>
        </xdr:cNvSpPr>
      </xdr:nvSpPr>
      <xdr:spPr bwMode="auto">
        <a:xfrm>
          <a:off x="6372225" y="0"/>
          <a:ext cx="0" cy="0"/>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AF507438-7753-43E0-B8FC-AC1667EBCBE1}">
            <a14:hiddenEffects xmlns:a14="http://schemas.microsoft.com/office/drawing/2010/main">
              <a:effectLst>
                <a:outerShdw dist="35921" dir="2700000" algn="ctr" rotWithShape="0">
                  <a:srgbClr val="808080"/>
                </a:outerShdw>
              </a:effectLst>
            </a14:hiddenEffects>
          </a:ext>
          <a:ext uri="{53640926-AAD7-44D8-BBD7-CCE9431645EC}">
            <a14:shadowObscured xmlns:a14="http://schemas.microsoft.com/office/drawing/2010/main" val="1"/>
          </a:ext>
        </a:extLst>
      </xdr:spPr>
    </xdr:sp>
    <xdr:clientData/>
  </xdr:twoCellAnchor>
  <xdr:twoCellAnchor editAs="oneCell">
    <xdr:from>
      <xdr:col>18</xdr:col>
      <xdr:colOff>334210</xdr:colOff>
      <xdr:row>0</xdr:row>
      <xdr:rowOff>133350</xdr:rowOff>
    </xdr:from>
    <xdr:to>
      <xdr:col>24</xdr:col>
      <xdr:colOff>14080</xdr:colOff>
      <xdr:row>0</xdr:row>
      <xdr:rowOff>735504</xdr:rowOff>
    </xdr:to>
    <xdr:pic>
      <xdr:nvPicPr>
        <xdr:cNvPr id="4" name="Afbeelding 3" descr="onderwijs logo RGB.p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hqprint">
          <a:extLst>
            <a:ext uri="{28A0092B-C50C-407E-A947-70E740481C1C}">
              <a14:useLocalDpi xmlns:a14="http://schemas.microsoft.com/office/drawing/2010/main" val="0"/>
            </a:ext>
          </a:extLst>
        </a:blip>
        <a:stretch>
          <a:fillRect/>
        </a:stretch>
      </xdr:blipFill>
      <xdr:spPr>
        <a:xfrm>
          <a:off x="7680884" y="133350"/>
          <a:ext cx="2175420" cy="602154"/>
        </a:xfrm>
        <a:prstGeom prst="rect">
          <a:avLst/>
        </a:prstGeom>
      </xdr:spPr>
    </xdr:pic>
    <xdr:clientData/>
  </xdr:twoCellAnchor>
</xdr:wsDr>
</file>

<file path=xl/theme/theme1.xml><?xml version="1.0" encoding="utf-8"?>
<a:theme xmlns:a="http://schemas.openxmlformats.org/drawingml/2006/main" name="Kantoorthema">
  <a:themeElements>
    <a:clrScheme name="Kantoor">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Kantoor">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Blad2">
    <pageSetUpPr fitToPage="1"/>
  </sheetPr>
  <dimension ref="A1:A51"/>
  <sheetViews>
    <sheetView showGridLines="0" showRowColHeaders="0" zoomScaleNormal="100" workbookViewId="0"/>
  </sheetViews>
  <sheetFormatPr defaultColWidth="0" defaultRowHeight="0" customHeight="1" zeroHeight="1" x14ac:dyDescent="0.2"/>
  <cols>
    <col min="1" max="1" width="117.375" style="1" customWidth="1"/>
    <col min="2" max="16384" width="8" style="1" hidden="1"/>
  </cols>
  <sheetData>
    <row r="1" spans="1:1" s="8" customFormat="1" ht="12.75" x14ac:dyDescent="0.2"/>
    <row r="2" spans="1:1" s="8" customFormat="1" ht="12.75" x14ac:dyDescent="0.2"/>
    <row r="3" spans="1:1" s="8" customFormat="1" ht="12.75" x14ac:dyDescent="0.2"/>
    <row r="4" spans="1:1" s="8" customFormat="1" ht="12.75" x14ac:dyDescent="0.2"/>
    <row r="5" spans="1:1" s="8" customFormat="1" ht="27" customHeight="1" x14ac:dyDescent="0.2">
      <c r="A5" s="179" t="s">
        <v>129</v>
      </c>
    </row>
    <row r="6" spans="1:1" ht="12" x14ac:dyDescent="0.2">
      <c r="A6" s="1" t="s">
        <v>23</v>
      </c>
    </row>
    <row r="7" spans="1:1" ht="12" x14ac:dyDescent="0.2">
      <c r="A7" s="1" t="s">
        <v>22</v>
      </c>
    </row>
    <row r="8" spans="1:1" ht="12" x14ac:dyDescent="0.2">
      <c r="A8" s="1" t="s">
        <v>21</v>
      </c>
    </row>
    <row r="9" spans="1:1" ht="12" x14ac:dyDescent="0.2"/>
    <row r="10" spans="1:1" ht="12" x14ac:dyDescent="0.2">
      <c r="A10" s="1" t="s">
        <v>128</v>
      </c>
    </row>
    <row r="11" spans="1:1" ht="12" x14ac:dyDescent="0.2">
      <c r="A11" s="1" t="s">
        <v>20</v>
      </c>
    </row>
    <row r="12" spans="1:1" ht="12" x14ac:dyDescent="0.2">
      <c r="A12" s="1" t="s">
        <v>19</v>
      </c>
    </row>
    <row r="13" spans="1:1" ht="12" x14ac:dyDescent="0.2"/>
    <row r="14" spans="1:1" ht="12" x14ac:dyDescent="0.2">
      <c r="A14" s="1" t="s">
        <v>18</v>
      </c>
    </row>
    <row r="15" spans="1:1" ht="12" x14ac:dyDescent="0.2">
      <c r="A15" s="1" t="s">
        <v>17</v>
      </c>
    </row>
    <row r="16" spans="1:1" ht="12" x14ac:dyDescent="0.2">
      <c r="A16" s="7"/>
    </row>
    <row r="17" spans="1:1" ht="12" x14ac:dyDescent="0.2">
      <c r="A17" s="1" t="s">
        <v>16</v>
      </c>
    </row>
    <row r="18" spans="1:1" ht="12" x14ac:dyDescent="0.2">
      <c r="A18" s="1" t="s">
        <v>15</v>
      </c>
    </row>
    <row r="19" spans="1:1" ht="12" x14ac:dyDescent="0.2">
      <c r="A19" s="1" t="s">
        <v>14</v>
      </c>
    </row>
    <row r="20" spans="1:1" ht="12" x14ac:dyDescent="0.2">
      <c r="A20" s="1" t="s">
        <v>13</v>
      </c>
    </row>
    <row r="21" spans="1:1" ht="12" x14ac:dyDescent="0.2"/>
    <row r="22" spans="1:1" ht="12" x14ac:dyDescent="0.2">
      <c r="A22" s="5" t="s">
        <v>12</v>
      </c>
    </row>
    <row r="23" spans="1:1" ht="12" x14ac:dyDescent="0.2">
      <c r="A23" s="1" t="s">
        <v>11</v>
      </c>
    </row>
    <row r="24" spans="1:1" ht="12" x14ac:dyDescent="0.2">
      <c r="A24" s="1" t="s">
        <v>10</v>
      </c>
    </row>
    <row r="25" spans="1:1" ht="12" x14ac:dyDescent="0.2">
      <c r="A25" s="5" t="s">
        <v>9</v>
      </c>
    </row>
    <row r="26" spans="1:1" ht="12" x14ac:dyDescent="0.2">
      <c r="A26" s="1" t="s">
        <v>8</v>
      </c>
    </row>
    <row r="27" spans="1:1" ht="12" x14ac:dyDescent="0.2"/>
    <row r="28" spans="1:1" ht="12" x14ac:dyDescent="0.2">
      <c r="A28" s="5" t="s">
        <v>7</v>
      </c>
    </row>
    <row r="29" spans="1:1" ht="12" x14ac:dyDescent="0.2">
      <c r="A29" s="1" t="s">
        <v>6</v>
      </c>
    </row>
    <row r="30" spans="1:1" ht="12" x14ac:dyDescent="0.2">
      <c r="A30" s="1" t="s">
        <v>5</v>
      </c>
    </row>
    <row r="31" spans="1:1" ht="12" x14ac:dyDescent="0.2">
      <c r="A31" s="1" t="s">
        <v>180</v>
      </c>
    </row>
    <row r="32" spans="1:1" ht="12" x14ac:dyDescent="0.2">
      <c r="A32" s="1" t="s">
        <v>169</v>
      </c>
    </row>
    <row r="33" spans="1:1" ht="12" x14ac:dyDescent="0.2">
      <c r="A33" s="1" t="s">
        <v>185</v>
      </c>
    </row>
    <row r="34" spans="1:1" ht="12" x14ac:dyDescent="0.2"/>
    <row r="35" spans="1:1" ht="12" x14ac:dyDescent="0.2">
      <c r="A35" s="5" t="s">
        <v>4</v>
      </c>
    </row>
    <row r="36" spans="1:1" ht="12" x14ac:dyDescent="0.2">
      <c r="A36" s="1" t="s">
        <v>3</v>
      </c>
    </row>
    <row r="37" spans="1:1" ht="12" x14ac:dyDescent="0.2">
      <c r="A37" s="6" t="s">
        <v>2</v>
      </c>
    </row>
    <row r="38" spans="1:1" ht="12" x14ac:dyDescent="0.2">
      <c r="A38" s="6" t="s">
        <v>1</v>
      </c>
    </row>
    <row r="39" spans="1:1" ht="12" x14ac:dyDescent="0.2">
      <c r="A39" s="6"/>
    </row>
    <row r="40" spans="1:1" ht="12" x14ac:dyDescent="0.2">
      <c r="A40" s="5" t="s">
        <v>0</v>
      </c>
    </row>
    <row r="41" spans="1:1" ht="12" x14ac:dyDescent="0.2">
      <c r="A41" s="4" t="s">
        <v>181</v>
      </c>
    </row>
    <row r="42" spans="1:1" ht="12" x14ac:dyDescent="0.2">
      <c r="A42" s="290" t="s">
        <v>182</v>
      </c>
    </row>
    <row r="43" spans="1:1" ht="12" x14ac:dyDescent="0.2">
      <c r="A43" s="290"/>
    </row>
    <row r="44" spans="1:1" ht="12" x14ac:dyDescent="0.2">
      <c r="A44" s="290" t="s">
        <v>142</v>
      </c>
    </row>
    <row r="45" spans="1:1" ht="12" x14ac:dyDescent="0.2">
      <c r="A45" s="291" t="s">
        <v>99</v>
      </c>
    </row>
    <row r="46" spans="1:1" ht="12" x14ac:dyDescent="0.2">
      <c r="A46" s="291" t="s">
        <v>100</v>
      </c>
    </row>
    <row r="47" spans="1:1" ht="12" x14ac:dyDescent="0.2">
      <c r="A47" s="290" t="s">
        <v>98</v>
      </c>
    </row>
    <row r="48" spans="1:1" ht="12" x14ac:dyDescent="0.2">
      <c r="A48" s="3" t="s">
        <v>170</v>
      </c>
    </row>
    <row r="49" spans="1:1" ht="12" x14ac:dyDescent="0.2">
      <c r="A49" s="3" t="s">
        <v>179</v>
      </c>
    </row>
    <row r="50" spans="1:1" ht="12" x14ac:dyDescent="0.2">
      <c r="A50" s="2" t="s">
        <v>171</v>
      </c>
    </row>
    <row r="51" spans="1:1" ht="12" x14ac:dyDescent="0.2">
      <c r="A51" s="165" t="s">
        <v>172</v>
      </c>
    </row>
  </sheetData>
  <sheetProtection algorithmName="SHA-512" hashValue="jcnGIQd2sAsFjiZ1BjgvVBdB3tpH27g7HbzAcZ72kg/Ym5TKvBG2JIvev2ENlK+D+vXkun5QWod582qgZLjA2g==" saltValue="wKgnVAkMkqHQXc69L19TwA==" spinCount="100000" sheet="1" objects="1" scenarios="1"/>
  <pageMargins left="0.39370078740157483" right="0.11811023622047245" top="0.74803149606299213" bottom="0.55118110236220474" header="0.31496062992125984" footer="0.31496062992125984"/>
  <pageSetup paperSize="9" scale="77" orientation="portrait" r:id="rId1"/>
  <colBreaks count="1" manualBreakCount="1">
    <brk id="15" max="41"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Blad3">
    <tabColor rgb="FFB7DEE8"/>
  </sheetPr>
  <dimension ref="A1:Y220"/>
  <sheetViews>
    <sheetView showGridLines="0" tabSelected="1" zoomScaleNormal="100" workbookViewId="0">
      <selection activeCell="K7" sqref="K7:M7"/>
    </sheetView>
  </sheetViews>
  <sheetFormatPr defaultColWidth="0" defaultRowHeight="12.75" zeroHeight="1" x14ac:dyDescent="0.2"/>
  <cols>
    <col min="1" max="1" width="1.875" style="9" customWidth="1"/>
    <col min="2" max="2" width="4.5" style="9" customWidth="1"/>
    <col min="3" max="4" width="5.5" style="9" customWidth="1"/>
    <col min="5" max="10" width="5.375" style="9" customWidth="1"/>
    <col min="11" max="14" width="5.5" style="9" customWidth="1"/>
    <col min="15" max="15" width="6.625" style="9" customWidth="1"/>
    <col min="16" max="16" width="7.625" style="9" customWidth="1"/>
    <col min="17" max="22" width="5.375" style="9" customWidth="1"/>
    <col min="23" max="23" width="5.625" style="9" customWidth="1"/>
    <col min="24" max="24" width="5.875" style="9" customWidth="1"/>
    <col min="25" max="25" width="0.5" style="306" customWidth="1"/>
    <col min="26" max="16384" width="9" style="21" hidden="1"/>
  </cols>
  <sheetData>
    <row r="1" spans="1:25" ht="65.25" customHeight="1" x14ac:dyDescent="0.2">
      <c r="A1" s="178" t="s">
        <v>165</v>
      </c>
      <c r="B1" s="199"/>
      <c r="C1" s="199"/>
      <c r="D1" s="199"/>
      <c r="E1" s="199"/>
      <c r="F1" s="199"/>
      <c r="G1" s="199"/>
      <c r="H1" s="199"/>
      <c r="I1" s="199"/>
      <c r="J1" s="199"/>
      <c r="K1" s="199"/>
      <c r="L1" s="199"/>
      <c r="M1" s="199"/>
      <c r="N1" s="199"/>
      <c r="O1" s="199"/>
      <c r="P1" s="199"/>
      <c r="Q1" s="199"/>
      <c r="R1" s="199"/>
      <c r="S1" s="199"/>
      <c r="T1" s="199"/>
      <c r="U1" s="199"/>
      <c r="V1" s="199"/>
      <c r="W1" s="199"/>
      <c r="X1" s="199"/>
      <c r="Y1" s="304"/>
    </row>
    <row r="2" spans="1:25" s="267" customFormat="1" ht="18" x14ac:dyDescent="0.2">
      <c r="A2" s="200" t="s">
        <v>103</v>
      </c>
      <c r="B2" s="201"/>
      <c r="C2" s="201"/>
      <c r="D2" s="201"/>
      <c r="E2" s="201"/>
      <c r="F2" s="201"/>
      <c r="G2" s="201"/>
      <c r="H2" s="201"/>
      <c r="I2" s="201"/>
      <c r="J2" s="201"/>
      <c r="K2" s="201"/>
      <c r="L2" s="201"/>
      <c r="M2" s="201"/>
      <c r="N2" s="201"/>
      <c r="O2" s="201"/>
      <c r="P2" s="201"/>
      <c r="Q2" s="201"/>
      <c r="R2" s="201"/>
      <c r="S2" s="201"/>
      <c r="T2" s="201"/>
      <c r="U2" s="201"/>
      <c r="V2" s="201"/>
      <c r="W2" s="201"/>
      <c r="X2" s="201"/>
      <c r="Y2" s="305"/>
    </row>
    <row r="3" spans="1:25" ht="4.5" customHeight="1" x14ac:dyDescent="0.3">
      <c r="A3" s="58"/>
      <c r="C3" s="27"/>
      <c r="D3" s="27"/>
      <c r="E3" s="27"/>
      <c r="F3" s="27"/>
      <c r="G3" s="27"/>
      <c r="H3" s="27"/>
      <c r="I3" s="27"/>
      <c r="J3" s="27"/>
      <c r="K3" s="27"/>
      <c r="L3" s="27"/>
      <c r="M3" s="27"/>
      <c r="N3" s="27"/>
      <c r="O3" s="27"/>
      <c r="P3" s="27"/>
      <c r="Q3" s="27"/>
      <c r="R3" s="27"/>
      <c r="S3" s="27"/>
      <c r="T3" s="27"/>
      <c r="U3" s="27"/>
      <c r="V3" s="27"/>
      <c r="W3" s="27"/>
      <c r="X3" s="27"/>
    </row>
    <row r="4" spans="1:25" ht="12.75" customHeight="1" x14ac:dyDescent="0.3">
      <c r="A4" s="58" t="s">
        <v>132</v>
      </c>
      <c r="C4" s="27"/>
      <c r="D4" s="27"/>
      <c r="E4" s="27"/>
      <c r="F4" s="27"/>
      <c r="G4" s="27"/>
      <c r="H4" s="27"/>
      <c r="I4" s="27"/>
      <c r="J4" s="27"/>
      <c r="K4" s="27"/>
      <c r="L4" s="27"/>
      <c r="M4" s="27"/>
      <c r="N4" s="27"/>
      <c r="O4" s="27"/>
      <c r="P4" s="27"/>
      <c r="Q4" s="27"/>
      <c r="R4" s="27"/>
      <c r="S4" s="27"/>
      <c r="T4" s="27"/>
      <c r="U4" s="27"/>
      <c r="V4" s="27"/>
      <c r="W4" s="27"/>
      <c r="X4" s="27"/>
    </row>
    <row r="5" spans="1:25" ht="6.75" customHeight="1" x14ac:dyDescent="0.2"/>
    <row r="6" spans="1:25" x14ac:dyDescent="0.2">
      <c r="A6" s="37" t="s">
        <v>41</v>
      </c>
      <c r="B6" s="495" t="s">
        <v>104</v>
      </c>
      <c r="C6" s="495"/>
      <c r="D6" s="495"/>
      <c r="E6" s="495"/>
      <c r="F6" s="495"/>
      <c r="G6" s="495"/>
      <c r="H6" s="495"/>
      <c r="I6" s="495"/>
      <c r="J6" s="495"/>
      <c r="K6" s="496"/>
      <c r="L6" s="496"/>
      <c r="M6" s="496"/>
      <c r="N6" s="496"/>
      <c r="O6" s="496"/>
      <c r="P6" s="496"/>
      <c r="Q6" s="26"/>
      <c r="X6" s="97"/>
    </row>
    <row r="7" spans="1:25" ht="19.350000000000001" customHeight="1" x14ac:dyDescent="0.25">
      <c r="B7" s="410" t="s">
        <v>105</v>
      </c>
      <c r="C7" s="410"/>
      <c r="D7" s="410"/>
      <c r="E7" s="410"/>
      <c r="F7" s="410"/>
      <c r="G7" s="410"/>
      <c r="H7" s="410"/>
      <c r="I7" s="410"/>
      <c r="J7" s="411"/>
      <c r="K7" s="484"/>
      <c r="L7" s="485"/>
      <c r="M7" s="486"/>
      <c r="N7" s="508"/>
      <c r="O7" s="509"/>
      <c r="P7" s="509"/>
      <c r="Q7" s="510"/>
      <c r="R7" s="57"/>
      <c r="T7" s="499" t="s">
        <v>102</v>
      </c>
      <c r="U7" s="500"/>
      <c r="V7" s="500"/>
      <c r="W7" s="501"/>
      <c r="X7" s="96"/>
      <c r="Y7" s="307"/>
    </row>
    <row r="8" spans="1:25" ht="19.350000000000001" customHeight="1" x14ac:dyDescent="0.25">
      <c r="B8" s="410" t="s">
        <v>106</v>
      </c>
      <c r="C8" s="410"/>
      <c r="D8" s="410"/>
      <c r="E8" s="410"/>
      <c r="F8" s="410"/>
      <c r="G8" s="410"/>
      <c r="H8" s="410"/>
      <c r="I8" s="410"/>
      <c r="J8" s="411"/>
      <c r="K8" s="487"/>
      <c r="L8" s="488"/>
      <c r="M8" s="488"/>
      <c r="N8" s="488"/>
      <c r="O8" s="488"/>
      <c r="P8" s="488"/>
      <c r="Q8" s="489"/>
      <c r="R8" s="57"/>
      <c r="S8" s="95"/>
      <c r="T8" s="502" t="str">
        <f>IF(MIN(Kalender!AO8:AO9)&gt;0,YEAR(Kalender!AG30)&amp;"/"&amp;YEAR(Kalender!AG32),"")</f>
        <v/>
      </c>
      <c r="U8" s="503"/>
      <c r="V8" s="504"/>
      <c r="W8" s="505"/>
      <c r="X8" s="95"/>
      <c r="Y8" s="307"/>
    </row>
    <row r="9" spans="1:25" ht="19.350000000000001" customHeight="1" x14ac:dyDescent="0.3">
      <c r="B9" s="410" t="s">
        <v>107</v>
      </c>
      <c r="C9" s="410"/>
      <c r="D9" s="410"/>
      <c r="E9" s="410"/>
      <c r="F9" s="410"/>
      <c r="G9" s="410"/>
      <c r="H9" s="410"/>
      <c r="I9" s="410"/>
      <c r="J9" s="411"/>
      <c r="K9" s="487"/>
      <c r="L9" s="488"/>
      <c r="M9" s="488"/>
      <c r="N9" s="488"/>
      <c r="O9" s="488"/>
      <c r="P9" s="488"/>
      <c r="Q9" s="489"/>
      <c r="R9" s="57"/>
      <c r="S9" s="77"/>
      <c r="T9" s="77"/>
      <c r="U9" s="77"/>
      <c r="V9" s="77"/>
      <c r="W9" s="77"/>
      <c r="X9" s="77"/>
      <c r="Y9" s="307"/>
    </row>
    <row r="10" spans="1:25" ht="19.350000000000001" customHeight="1" x14ac:dyDescent="0.3">
      <c r="A10" s="300"/>
      <c r="B10" s="410" t="s">
        <v>189</v>
      </c>
      <c r="C10" s="410"/>
      <c r="D10" s="410"/>
      <c r="E10" s="410"/>
      <c r="F10" s="410"/>
      <c r="G10" s="410"/>
      <c r="H10" s="410"/>
      <c r="I10" s="410"/>
      <c r="J10" s="411"/>
      <c r="K10" s="478" t="s">
        <v>187</v>
      </c>
      <c r="L10" s="479"/>
      <c r="M10" s="480"/>
      <c r="N10" s="10"/>
      <c r="O10" s="10"/>
      <c r="P10" s="10"/>
      <c r="Q10" s="10"/>
      <c r="R10" s="307"/>
      <c r="S10" s="77"/>
      <c r="T10" s="77"/>
      <c r="U10" s="77"/>
      <c r="V10" s="77"/>
      <c r="W10" s="77"/>
      <c r="X10" s="77"/>
      <c r="Y10" s="307"/>
    </row>
    <row r="11" spans="1:25" ht="12.75" customHeight="1" x14ac:dyDescent="0.2">
      <c r="B11" s="94"/>
      <c r="C11" s="94"/>
      <c r="D11" s="94"/>
      <c r="E11" s="94"/>
      <c r="F11" s="94"/>
      <c r="G11" s="94"/>
      <c r="H11" s="94"/>
      <c r="I11" s="94"/>
      <c r="J11" s="94"/>
      <c r="K11" s="10"/>
      <c r="L11" s="10"/>
      <c r="M11" s="10"/>
      <c r="N11" s="10"/>
      <c r="O11" s="10"/>
      <c r="P11" s="10"/>
      <c r="Q11" s="10"/>
      <c r="S11" s="10"/>
      <c r="X11" s="10"/>
    </row>
    <row r="12" spans="1:25" ht="19.350000000000001" customHeight="1" x14ac:dyDescent="0.25">
      <c r="B12" s="33" t="s">
        <v>108</v>
      </c>
      <c r="C12" s="26"/>
      <c r="D12" s="26"/>
      <c r="E12" s="26"/>
      <c r="F12" s="26"/>
      <c r="G12" s="26"/>
      <c r="H12" s="94"/>
      <c r="I12" s="94"/>
      <c r="J12" s="94"/>
      <c r="K12" s="473">
        <v>1</v>
      </c>
      <c r="L12" s="474"/>
      <c r="M12" s="474"/>
      <c r="N12" s="474"/>
      <c r="O12" s="474"/>
      <c r="P12" s="474"/>
      <c r="Q12" s="475"/>
      <c r="R12" s="12"/>
    </row>
    <row r="13" spans="1:25" x14ac:dyDescent="0.2">
      <c r="B13" s="93"/>
      <c r="C13" s="92"/>
      <c r="D13" s="92"/>
      <c r="E13" s="92"/>
      <c r="F13" s="92"/>
      <c r="G13" s="92"/>
      <c r="H13" s="92"/>
      <c r="I13" s="92"/>
      <c r="J13" s="92"/>
      <c r="K13" s="92"/>
      <c r="L13" s="92"/>
      <c r="M13" s="92"/>
      <c r="N13" s="92"/>
      <c r="O13" s="92"/>
      <c r="P13" s="92"/>
      <c r="Q13" s="92"/>
      <c r="R13" s="92"/>
      <c r="S13" s="92"/>
      <c r="T13" s="92"/>
      <c r="U13" s="92"/>
      <c r="V13" s="92"/>
      <c r="W13" s="92"/>
      <c r="X13" s="91"/>
    </row>
    <row r="14" spans="1:25" x14ac:dyDescent="0.2">
      <c r="B14" s="20"/>
      <c r="C14" s="21"/>
      <c r="D14" s="21"/>
      <c r="E14" s="21"/>
      <c r="F14" s="21"/>
      <c r="G14" s="21"/>
      <c r="J14" s="90"/>
      <c r="K14" s="90"/>
      <c r="L14" s="90"/>
      <c r="M14" s="90"/>
      <c r="N14" s="90"/>
      <c r="O14" s="90"/>
      <c r="P14" s="90"/>
      <c r="Q14" s="89"/>
      <c r="R14" s="183"/>
      <c r="S14" s="21"/>
      <c r="T14" s="21"/>
      <c r="U14" s="21"/>
      <c r="V14" s="21"/>
      <c r="W14" s="21"/>
      <c r="X14" s="21"/>
    </row>
    <row r="15" spans="1:25" s="20" customFormat="1" ht="12" x14ac:dyDescent="0.2">
      <c r="A15" s="4"/>
      <c r="B15" s="181" t="s">
        <v>157</v>
      </c>
      <c r="C15" s="47"/>
      <c r="D15" s="47"/>
      <c r="E15" s="47"/>
      <c r="F15" s="47"/>
      <c r="G15" s="46"/>
      <c r="H15" s="4"/>
      <c r="I15" s="4"/>
      <c r="J15" s="16"/>
      <c r="K15" s="182" t="s">
        <v>158</v>
      </c>
      <c r="L15" s="45"/>
      <c r="M15" s="45"/>
      <c r="N15" s="45"/>
      <c r="O15" s="45"/>
      <c r="P15" s="44"/>
      <c r="Q15" s="43"/>
      <c r="R15" s="254"/>
      <c r="S15" s="255"/>
      <c r="T15" s="187"/>
      <c r="U15" s="187"/>
      <c r="V15" s="187"/>
      <c r="W15" s="187"/>
      <c r="X15" s="42"/>
      <c r="Y15" s="308"/>
    </row>
    <row r="16" spans="1:25" ht="19.350000000000001" customHeight="1" x14ac:dyDescent="0.25">
      <c r="B16" s="466">
        <f>IF(K12=0,"",ROUND(K12*415,2))</f>
        <v>415</v>
      </c>
      <c r="C16" s="467"/>
      <c r="D16" s="467"/>
      <c r="E16" s="467"/>
      <c r="F16" s="468"/>
      <c r="G16" s="88"/>
      <c r="H16" s="12"/>
      <c r="J16" s="40"/>
      <c r="K16" s="466">
        <f>IF(K12=0,"",ROUND(K12*415,2))</f>
        <v>415</v>
      </c>
      <c r="L16" s="476"/>
      <c r="M16" s="476"/>
      <c r="N16" s="476"/>
      <c r="O16" s="477"/>
      <c r="P16" s="87"/>
      <c r="Q16" s="39"/>
      <c r="R16" s="186"/>
      <c r="S16" s="389"/>
      <c r="T16" s="390"/>
      <c r="U16" s="390"/>
      <c r="V16" s="390"/>
      <c r="W16" s="390"/>
      <c r="X16" s="49"/>
      <c r="Y16" s="307"/>
    </row>
    <row r="17" spans="1:25" ht="14.25" customHeight="1" x14ac:dyDescent="0.2">
      <c r="B17" s="469" t="str">
        <f>TEXT(K12,"0,0000")&amp;" x 415"</f>
        <v>1,0000 x 415</v>
      </c>
      <c r="C17" s="469"/>
      <c r="D17" s="469"/>
      <c r="E17" s="469"/>
      <c r="F17" s="469"/>
      <c r="G17" s="49"/>
      <c r="J17" s="52"/>
      <c r="K17" s="469" t="str">
        <f>TEXT(K12,"0,0000")&amp;" x 415"</f>
        <v>1,0000 x 415</v>
      </c>
      <c r="L17" s="469"/>
      <c r="M17" s="469"/>
      <c r="N17" s="469"/>
      <c r="O17" s="469"/>
      <c r="P17" s="51"/>
      <c r="Q17" s="50"/>
      <c r="R17" s="186"/>
      <c r="S17" s="256"/>
      <c r="T17" s="256"/>
      <c r="U17" s="256"/>
      <c r="V17" s="256"/>
      <c r="W17" s="256"/>
      <c r="X17" s="49"/>
    </row>
    <row r="18" spans="1:25" x14ac:dyDescent="0.2">
      <c r="B18" s="80"/>
      <c r="C18" s="16"/>
      <c r="D18" s="16"/>
      <c r="E18" s="16"/>
      <c r="F18" s="16"/>
      <c r="G18" s="16"/>
      <c r="H18" s="16"/>
      <c r="I18" s="16"/>
      <c r="J18" s="16"/>
      <c r="K18" s="48"/>
      <c r="L18" s="48"/>
      <c r="M18" s="48"/>
      <c r="N18" s="48"/>
      <c r="O18" s="48"/>
      <c r="P18" s="48"/>
      <c r="Q18" s="48"/>
      <c r="S18" s="48"/>
      <c r="T18" s="48"/>
      <c r="U18" s="48"/>
      <c r="V18" s="48"/>
      <c r="W18" s="48"/>
      <c r="X18" s="48"/>
    </row>
    <row r="19" spans="1:25" x14ac:dyDescent="0.2">
      <c r="A19" s="37" t="s">
        <v>40</v>
      </c>
      <c r="B19" s="490" t="s">
        <v>110</v>
      </c>
      <c r="C19" s="490"/>
      <c r="D19" s="490"/>
      <c r="E19" s="490"/>
      <c r="F19" s="490"/>
      <c r="G19" s="490"/>
      <c r="H19" s="490"/>
      <c r="I19" s="490"/>
      <c r="J19" s="490"/>
      <c r="K19" s="491"/>
      <c r="L19" s="491"/>
      <c r="M19" s="491"/>
      <c r="N19" s="491"/>
      <c r="O19" s="491"/>
      <c r="P19" s="491"/>
      <c r="Q19" s="26"/>
    </row>
    <row r="20" spans="1:25" ht="19.350000000000001" customHeight="1" x14ac:dyDescent="0.25">
      <c r="B20" s="410" t="s">
        <v>111</v>
      </c>
      <c r="C20" s="410"/>
      <c r="D20" s="410"/>
      <c r="E20" s="410"/>
      <c r="F20" s="410"/>
      <c r="G20" s="410"/>
      <c r="H20" s="410"/>
      <c r="I20" s="410"/>
      <c r="J20" s="411"/>
      <c r="K20" s="487"/>
      <c r="L20" s="488"/>
      <c r="M20" s="488"/>
      <c r="N20" s="488"/>
      <c r="O20" s="488"/>
      <c r="P20" s="488"/>
      <c r="Q20" s="489"/>
      <c r="R20" s="57"/>
    </row>
    <row r="21" spans="1:25" ht="19.350000000000001" customHeight="1" x14ac:dyDescent="0.25">
      <c r="B21" s="410" t="s">
        <v>112</v>
      </c>
      <c r="C21" s="410"/>
      <c r="D21" s="410"/>
      <c r="E21" s="410"/>
      <c r="F21" s="410"/>
      <c r="G21" s="410"/>
      <c r="H21" s="410"/>
      <c r="I21" s="410"/>
      <c r="J21" s="411"/>
      <c r="K21" s="391"/>
      <c r="L21" s="392"/>
      <c r="M21" s="392"/>
      <c r="N21" s="392"/>
      <c r="O21" s="392"/>
      <c r="P21" s="392"/>
      <c r="Q21" s="393"/>
      <c r="R21" s="239">
        <v>44410</v>
      </c>
      <c r="S21" s="252" t="str">
        <f>IF(K21="","",IF(K21&lt;R21,"De geboortedatum moet na 1-8-2021 zijn!",""))</f>
        <v/>
      </c>
      <c r="T21" s="250"/>
      <c r="U21" s="250"/>
      <c r="V21" s="250"/>
      <c r="W21" s="250"/>
      <c r="X21" s="250"/>
      <c r="Y21" s="309"/>
    </row>
    <row r="22" spans="1:25" ht="19.350000000000001" customHeight="1" x14ac:dyDescent="0.25">
      <c r="B22" s="394" t="s">
        <v>143</v>
      </c>
      <c r="C22" s="395"/>
      <c r="D22" s="395"/>
      <c r="E22" s="395"/>
      <c r="F22" s="395"/>
      <c r="G22" s="395"/>
      <c r="H22" s="395"/>
      <c r="I22" s="396"/>
      <c r="J22" s="79"/>
      <c r="K22" s="407" t="s">
        <v>173</v>
      </c>
      <c r="L22" s="408"/>
      <c r="M22" s="408"/>
      <c r="N22" s="408"/>
      <c r="O22" s="408"/>
      <c r="P22" s="408"/>
      <c r="Q22" s="409"/>
      <c r="R22" s="57"/>
      <c r="S22" s="251"/>
      <c r="T22" s="251"/>
      <c r="U22" s="251"/>
      <c r="V22" s="251"/>
      <c r="W22" s="251"/>
      <c r="X22" s="251"/>
      <c r="Y22" s="251"/>
    </row>
    <row r="23" spans="1:25" ht="18.75" customHeight="1" x14ac:dyDescent="0.25">
      <c r="B23" s="397"/>
      <c r="C23" s="398"/>
      <c r="D23" s="398"/>
      <c r="E23" s="398"/>
      <c r="F23" s="398"/>
      <c r="G23" s="398"/>
      <c r="H23" s="398"/>
      <c r="I23" s="399"/>
      <c r="J23" s="79"/>
      <c r="K23" s="78"/>
      <c r="L23" s="78"/>
      <c r="M23" s="78"/>
      <c r="N23" s="78"/>
      <c r="O23" s="78"/>
      <c r="P23" s="78"/>
      <c r="Q23" s="78"/>
      <c r="R23" s="57"/>
      <c r="S23" s="86"/>
      <c r="T23" s="86"/>
      <c r="U23" s="86"/>
      <c r="V23" s="86"/>
      <c r="W23" s="86"/>
      <c r="X23" s="85"/>
    </row>
    <row r="24" spans="1:25" ht="3" customHeight="1" x14ac:dyDescent="0.2">
      <c r="B24" s="84"/>
      <c r="C24" s="17"/>
      <c r="D24" s="17"/>
      <c r="E24" s="17"/>
      <c r="F24" s="17"/>
      <c r="G24" s="17"/>
      <c r="H24" s="17"/>
      <c r="I24" s="17"/>
      <c r="J24" s="17"/>
      <c r="K24" s="17"/>
      <c r="L24" s="17"/>
      <c r="M24" s="17"/>
      <c r="N24" s="17"/>
      <c r="O24" s="17"/>
      <c r="P24" s="17"/>
      <c r="Q24" s="83"/>
      <c r="R24" s="11"/>
      <c r="S24" s="21"/>
      <c r="T24" s="21"/>
      <c r="U24" s="21"/>
      <c r="V24" s="21"/>
      <c r="W24" s="21"/>
      <c r="X24" s="21"/>
    </row>
    <row r="25" spans="1:25" x14ac:dyDescent="0.2">
      <c r="B25" s="400" t="s">
        <v>144</v>
      </c>
      <c r="C25" s="401"/>
      <c r="D25" s="401"/>
      <c r="E25" s="401"/>
      <c r="F25" s="401"/>
      <c r="G25" s="401"/>
      <c r="H25" s="17"/>
      <c r="I25" s="17"/>
      <c r="J25" s="17"/>
      <c r="K25" s="17"/>
      <c r="L25" s="17"/>
      <c r="M25" s="17"/>
      <c r="N25" s="17"/>
      <c r="O25" s="17"/>
      <c r="P25" s="17"/>
      <c r="Q25" s="83"/>
      <c r="R25" s="11"/>
      <c r="S25" s="21"/>
      <c r="T25" s="21"/>
      <c r="U25" s="21"/>
      <c r="V25" s="21"/>
      <c r="W25" s="21"/>
      <c r="X25" s="21"/>
    </row>
    <row r="26" spans="1:25" ht="14.25" customHeight="1" x14ac:dyDescent="0.2">
      <c r="B26" s="400"/>
      <c r="C26" s="401"/>
      <c r="D26" s="401"/>
      <c r="E26" s="401"/>
      <c r="F26" s="401"/>
      <c r="G26" s="401"/>
      <c r="H26" s="16"/>
      <c r="I26" s="15"/>
      <c r="J26" s="79"/>
      <c r="K26" s="184" t="s">
        <v>109</v>
      </c>
      <c r="L26" s="185"/>
      <c r="M26" s="185"/>
      <c r="N26" s="185"/>
      <c r="O26" s="185"/>
      <c r="P26" s="44"/>
      <c r="Q26" s="48"/>
      <c r="R26" s="11"/>
      <c r="S26" s="187"/>
      <c r="T26" s="187"/>
      <c r="U26" s="187"/>
      <c r="V26" s="187"/>
      <c r="W26" s="187"/>
      <c r="X26" s="42"/>
    </row>
    <row r="27" spans="1:25" ht="19.350000000000001" customHeight="1" x14ac:dyDescent="0.25">
      <c r="A27" s="183"/>
      <c r="B27" s="470">
        <f>ROUND(K27,2)</f>
        <v>0</v>
      </c>
      <c r="C27" s="471"/>
      <c r="D27" s="471"/>
      <c r="E27" s="471"/>
      <c r="F27" s="472"/>
      <c r="G27" s="51"/>
      <c r="H27" s="16"/>
      <c r="I27" s="15"/>
      <c r="J27" s="79"/>
      <c r="K27" s="481"/>
      <c r="L27" s="482"/>
      <c r="M27" s="482"/>
      <c r="N27" s="482"/>
      <c r="O27" s="483"/>
      <c r="P27" s="51"/>
      <c r="Q27" s="82"/>
      <c r="R27" s="186"/>
      <c r="S27" s="506"/>
      <c r="T27" s="507"/>
      <c r="U27" s="507"/>
      <c r="V27" s="507"/>
      <c r="W27" s="507"/>
      <c r="X27" s="49"/>
      <c r="Y27" s="307"/>
    </row>
    <row r="28" spans="1:25" ht="12.2" customHeight="1" x14ac:dyDescent="0.3">
      <c r="B28" s="402"/>
      <c r="C28" s="403"/>
      <c r="D28" s="403"/>
      <c r="E28" s="403"/>
      <c r="F28" s="403"/>
      <c r="G28" s="81"/>
      <c r="H28" s="16"/>
      <c r="I28" s="15"/>
      <c r="J28" s="79"/>
      <c r="K28" s="78"/>
      <c r="L28" s="78"/>
      <c r="M28" s="78"/>
      <c r="N28" s="78"/>
      <c r="O28" s="78"/>
      <c r="P28" s="78"/>
      <c r="Q28" s="78"/>
      <c r="R28" s="57"/>
      <c r="S28" s="41"/>
      <c r="T28" s="257"/>
      <c r="U28" s="77"/>
      <c r="V28" s="77"/>
      <c r="W28" s="76"/>
      <c r="X28" s="75"/>
    </row>
    <row r="29" spans="1:25" ht="9.75" customHeight="1" x14ac:dyDescent="0.3">
      <c r="B29" s="80"/>
      <c r="C29" s="16"/>
      <c r="D29" s="16"/>
      <c r="E29" s="16"/>
      <c r="F29" s="16"/>
      <c r="G29" s="16"/>
      <c r="H29" s="16"/>
      <c r="I29" s="15"/>
      <c r="J29" s="79"/>
      <c r="K29" s="78"/>
      <c r="L29" s="78"/>
      <c r="M29" s="78"/>
      <c r="N29" s="78"/>
      <c r="O29" s="78"/>
      <c r="P29" s="78"/>
      <c r="Q29" s="78"/>
      <c r="R29" s="241"/>
      <c r="S29" s="77"/>
      <c r="T29" s="77"/>
      <c r="U29" s="77"/>
      <c r="V29" s="77"/>
      <c r="W29" s="77"/>
      <c r="X29" s="77"/>
    </row>
    <row r="30" spans="1:25" x14ac:dyDescent="0.2">
      <c r="A30" s="37" t="s">
        <v>39</v>
      </c>
      <c r="B30" s="490" t="s">
        <v>113</v>
      </c>
      <c r="C30" s="490"/>
      <c r="D30" s="490"/>
      <c r="E30" s="490"/>
      <c r="F30" s="490"/>
      <c r="G30" s="490"/>
      <c r="H30" s="490"/>
      <c r="I30" s="490"/>
      <c r="J30" s="490"/>
      <c r="K30" s="74" t="s">
        <v>114</v>
      </c>
      <c r="L30" s="74"/>
      <c r="M30" s="74"/>
      <c r="N30" s="74"/>
      <c r="O30" s="74"/>
      <c r="P30" s="73"/>
      <c r="Q30" s="297"/>
      <c r="R30" s="297"/>
      <c r="S30" s="187"/>
      <c r="T30" s="187"/>
      <c r="U30" s="187"/>
      <c r="V30" s="187"/>
      <c r="W30" s="187"/>
      <c r="X30" s="44"/>
    </row>
    <row r="31" spans="1:25" ht="19.350000000000001" customHeight="1" x14ac:dyDescent="0.25">
      <c r="B31" s="410" t="s">
        <v>183</v>
      </c>
      <c r="C31" s="410"/>
      <c r="D31" s="410"/>
      <c r="E31" s="410"/>
      <c r="F31" s="410"/>
      <c r="G31" s="410"/>
      <c r="H31" s="410"/>
      <c r="I31" s="410"/>
      <c r="J31" s="411"/>
      <c r="K31" s="492"/>
      <c r="L31" s="493"/>
      <c r="M31" s="493"/>
      <c r="N31" s="493"/>
      <c r="O31" s="494"/>
      <c r="P31" s="343"/>
      <c r="Q31" s="351" t="s">
        <v>217</v>
      </c>
      <c r="R31" s="352"/>
      <c r="S31" s="352"/>
      <c r="T31" s="352"/>
      <c r="U31" s="352"/>
      <c r="V31" s="352"/>
      <c r="W31" s="353"/>
      <c r="X31" s="253"/>
      <c r="Y31" s="253"/>
    </row>
    <row r="32" spans="1:25" ht="19.350000000000001" customHeight="1" x14ac:dyDescent="0.25">
      <c r="B32" s="410" t="s">
        <v>184</v>
      </c>
      <c r="C32" s="410"/>
      <c r="D32" s="410"/>
      <c r="E32" s="410"/>
      <c r="F32" s="410"/>
      <c r="G32" s="410"/>
      <c r="H32" s="410"/>
      <c r="I32" s="410"/>
      <c r="J32" s="411"/>
      <c r="K32" s="463"/>
      <c r="L32" s="464"/>
      <c r="M32" s="464"/>
      <c r="N32" s="464"/>
      <c r="O32" s="465"/>
      <c r="P32" s="72"/>
      <c r="Q32" s="354"/>
      <c r="R32" s="355"/>
      <c r="S32" s="355"/>
      <c r="T32" s="355"/>
      <c r="U32" s="355"/>
      <c r="V32" s="355"/>
      <c r="W32" s="356"/>
      <c r="X32" s="78"/>
      <c r="Y32" s="307"/>
    </row>
    <row r="33" spans="1:25" ht="3.75" customHeight="1" x14ac:dyDescent="0.2">
      <c r="B33" s="71"/>
      <c r="C33" s="71"/>
      <c r="D33" s="71"/>
      <c r="E33" s="71"/>
      <c r="F33" s="71"/>
      <c r="G33" s="71"/>
      <c r="H33" s="71"/>
      <c r="I33" s="71"/>
      <c r="J33" s="71"/>
      <c r="K33" s="71"/>
      <c r="L33" s="71"/>
      <c r="M33" s="71"/>
      <c r="N33" s="71"/>
      <c r="O33" s="71"/>
      <c r="P33" s="344"/>
      <c r="Q33" s="354"/>
      <c r="R33" s="355"/>
      <c r="S33" s="355"/>
      <c r="T33" s="355"/>
      <c r="U33" s="355"/>
      <c r="V33" s="355"/>
      <c r="W33" s="356"/>
      <c r="X33" s="244"/>
      <c r="Y33" s="307"/>
    </row>
    <row r="34" spans="1:25" ht="15.75" x14ac:dyDescent="0.25">
      <c r="B34" s="410" t="s">
        <v>115</v>
      </c>
      <c r="C34" s="410"/>
      <c r="D34" s="410"/>
      <c r="E34" s="410"/>
      <c r="F34" s="410"/>
      <c r="G34" s="410"/>
      <c r="H34" s="410"/>
      <c r="I34" s="410"/>
      <c r="J34" s="411"/>
      <c r="K34" s="417">
        <f ca="1">ROUND(Kalender!N3,2)</f>
        <v>0</v>
      </c>
      <c r="L34" s="418"/>
      <c r="M34" s="418"/>
      <c r="N34" s="418"/>
      <c r="O34" s="419"/>
      <c r="P34" s="70"/>
      <c r="Q34" s="357"/>
      <c r="R34" s="358"/>
      <c r="S34" s="358"/>
      <c r="T34" s="358"/>
      <c r="U34" s="358"/>
      <c r="V34" s="358"/>
      <c r="W34" s="359"/>
      <c r="X34" s="238"/>
      <c r="Y34" s="307"/>
    </row>
    <row r="35" spans="1:25" ht="16.5" customHeight="1" x14ac:dyDescent="0.2">
      <c r="A35" s="11"/>
      <c r="B35" s="68"/>
      <c r="C35" s="68"/>
      <c r="D35" s="68"/>
      <c r="E35" s="68"/>
      <c r="F35" s="68"/>
      <c r="G35" s="68"/>
      <c r="H35" s="68"/>
      <c r="I35" s="68"/>
      <c r="J35" s="69"/>
      <c r="K35" s="342" t="str">
        <f>IF(K31="","",IF(Kalender!AG36&lt;K32,"De verlofperiode moet in één schooljaar vallen. Vul voor het volgende schooljaar een vervolg-aanvraag in.",""))</f>
        <v/>
      </c>
      <c r="L35" s="287"/>
      <c r="M35" s="287"/>
      <c r="N35" s="287"/>
      <c r="O35" s="287"/>
      <c r="P35" s="287"/>
      <c r="Q35" s="287"/>
      <c r="R35" s="287"/>
      <c r="S35" s="287"/>
      <c r="T35" s="287"/>
      <c r="U35" s="287"/>
      <c r="V35" s="287"/>
      <c r="W35" s="287"/>
      <c r="X35" s="288"/>
    </row>
    <row r="36" spans="1:25" ht="15" customHeight="1" x14ac:dyDescent="0.2">
      <c r="A36" s="11"/>
      <c r="B36" s="68"/>
      <c r="C36" s="68"/>
      <c r="D36" s="68"/>
      <c r="E36" s="68"/>
      <c r="F36" s="68"/>
      <c r="G36" s="68"/>
      <c r="H36" s="68"/>
      <c r="I36" s="68"/>
      <c r="J36" s="67"/>
      <c r="K36" s="511" t="str">
        <f>IF(K31="","",IF(OR(K32="",K34=0),"Vul einddatum en bij vraag 4 de uren",""))</f>
        <v/>
      </c>
      <c r="L36" s="512"/>
      <c r="M36" s="512"/>
      <c r="N36" s="512"/>
      <c r="O36" s="512"/>
      <c r="P36" s="512"/>
      <c r="Q36" s="66"/>
      <c r="R36" s="65"/>
      <c r="S36" s="26"/>
      <c r="T36" s="64"/>
      <c r="U36" s="64"/>
      <c r="V36" s="64"/>
      <c r="W36" s="64"/>
      <c r="X36" s="63"/>
    </row>
    <row r="37" spans="1:25" hidden="1" x14ac:dyDescent="0.2">
      <c r="A37" s="37" t="s">
        <v>38</v>
      </c>
      <c r="B37" s="447" t="s">
        <v>116</v>
      </c>
      <c r="C37" s="447"/>
      <c r="D37" s="447"/>
      <c r="E37" s="447"/>
      <c r="F37" s="447"/>
      <c r="G37" s="447"/>
      <c r="H37" s="447"/>
      <c r="I37" s="448"/>
      <c r="J37" s="447"/>
      <c r="K37" s="447"/>
      <c r="L37" s="447"/>
      <c r="M37" s="447"/>
      <c r="N37" s="447"/>
      <c r="O37" s="447"/>
      <c r="P37" s="447"/>
      <c r="Q37" s="448"/>
      <c r="R37" s="447"/>
      <c r="S37" s="447"/>
      <c r="T37" s="447"/>
      <c r="U37" s="447"/>
      <c r="V37" s="447"/>
      <c r="W37" s="447"/>
      <c r="X37" s="447"/>
    </row>
    <row r="38" spans="1:25" ht="14.25" customHeight="1" thickBot="1" x14ac:dyDescent="0.25">
      <c r="A38" s="11"/>
      <c r="D38" s="449" t="s">
        <v>37</v>
      </c>
      <c r="E38" s="450"/>
      <c r="F38" s="450"/>
      <c r="G38" s="450"/>
      <c r="H38" s="450"/>
      <c r="I38" s="450"/>
      <c r="J38" s="451"/>
      <c r="K38" s="248"/>
      <c r="L38" s="248"/>
      <c r="M38" s="248"/>
      <c r="N38" s="248"/>
      <c r="P38" s="249" t="s">
        <v>36</v>
      </c>
      <c r="Q38" s="235"/>
      <c r="R38" s="235"/>
      <c r="S38" s="235"/>
      <c r="T38" s="235"/>
      <c r="U38" s="235"/>
      <c r="V38" s="236"/>
      <c r="Y38" s="307"/>
    </row>
    <row r="39" spans="1:25" ht="12" customHeight="1" x14ac:dyDescent="0.2">
      <c r="A39" s="11"/>
      <c r="D39" s="208"/>
      <c r="E39" s="62" t="s">
        <v>35</v>
      </c>
      <c r="F39" s="62" t="s">
        <v>34</v>
      </c>
      <c r="G39" s="62" t="s">
        <v>33</v>
      </c>
      <c r="H39" s="62" t="s">
        <v>32</v>
      </c>
      <c r="I39" s="62" t="s">
        <v>31</v>
      </c>
      <c r="J39" s="61" t="s">
        <v>30</v>
      </c>
      <c r="K39" s="245"/>
      <c r="L39" s="245"/>
      <c r="M39" s="245"/>
      <c r="N39" s="245"/>
      <c r="P39" s="208"/>
      <c r="Q39" s="62" t="s">
        <v>35</v>
      </c>
      <c r="R39" s="62" t="s">
        <v>34</v>
      </c>
      <c r="S39" s="62" t="s">
        <v>33</v>
      </c>
      <c r="T39" s="62" t="s">
        <v>32</v>
      </c>
      <c r="U39" s="62" t="s">
        <v>31</v>
      </c>
      <c r="V39" s="61" t="s">
        <v>30</v>
      </c>
      <c r="Y39" s="307"/>
    </row>
    <row r="40" spans="1:25" ht="19.350000000000001" customHeight="1" x14ac:dyDescent="0.2">
      <c r="A40" s="11"/>
      <c r="D40" s="59" t="s">
        <v>29</v>
      </c>
      <c r="E40" s="213"/>
      <c r="F40" s="213"/>
      <c r="G40" s="213"/>
      <c r="H40" s="213"/>
      <c r="I40" s="213"/>
      <c r="J40" s="60">
        <f>SUM(E40:I40)</f>
        <v>0</v>
      </c>
      <c r="K40" s="246"/>
      <c r="L40" s="246"/>
      <c r="M40" s="246"/>
      <c r="N40" s="246"/>
      <c r="P40" s="59" t="s">
        <v>29</v>
      </c>
      <c r="Q40" s="213"/>
      <c r="R40" s="213"/>
      <c r="S40" s="213"/>
      <c r="T40" s="213"/>
      <c r="U40" s="213"/>
      <c r="V40" s="60">
        <f>SUM(Q40:U40)</f>
        <v>0</v>
      </c>
      <c r="Y40" s="307"/>
    </row>
    <row r="41" spans="1:25" ht="7.5" customHeight="1" x14ac:dyDescent="0.2">
      <c r="B41" s="10"/>
      <c r="C41" s="10"/>
      <c r="D41" s="10"/>
      <c r="E41" s="10"/>
      <c r="F41" s="10"/>
      <c r="G41" s="10"/>
      <c r="H41" s="10"/>
      <c r="J41" s="203"/>
      <c r="K41" s="203"/>
      <c r="L41" s="48"/>
      <c r="M41" s="48"/>
      <c r="N41" s="48"/>
      <c r="O41" s="48"/>
      <c r="P41" s="48"/>
      <c r="R41" s="10"/>
      <c r="S41" s="48"/>
      <c r="T41" s="48"/>
      <c r="U41" s="48"/>
      <c r="V41" s="48"/>
      <c r="W41" s="48"/>
      <c r="X41" s="48"/>
    </row>
    <row r="42" spans="1:25" ht="3" customHeight="1" x14ac:dyDescent="0.2">
      <c r="A42" s="11"/>
      <c r="B42" s="56"/>
      <c r="C42" s="56"/>
      <c r="D42" s="11"/>
      <c r="E42" s="11"/>
      <c r="F42" s="11"/>
      <c r="G42" s="11"/>
      <c r="H42" s="11"/>
      <c r="I42" s="11"/>
      <c r="J42" s="11"/>
      <c r="K42" s="21"/>
      <c r="L42" s="21"/>
      <c r="M42" s="21"/>
      <c r="N42" s="21"/>
      <c r="O42" s="21"/>
      <c r="P42" s="21"/>
      <c r="Q42" s="57"/>
      <c r="R42" s="56"/>
      <c r="S42" s="21"/>
      <c r="T42" s="21"/>
      <c r="U42" s="21"/>
      <c r="V42" s="21"/>
      <c r="W42" s="21"/>
      <c r="X42" s="38"/>
    </row>
    <row r="43" spans="1:25" ht="23.25" customHeight="1" x14ac:dyDescent="0.2">
      <c r="A43" s="11"/>
      <c r="B43" s="56"/>
      <c r="C43" s="56"/>
      <c r="D43" s="11"/>
      <c r="E43" s="292"/>
      <c r="F43" s="11"/>
      <c r="G43" s="11"/>
      <c r="H43" s="11"/>
      <c r="I43" s="11"/>
      <c r="J43" s="293" t="str">
        <f>IF(M56&lt;0,"Er wordt teveel betaald verlof gegeven. Pas verlofuren of periode aan","")</f>
        <v/>
      </c>
      <c r="K43" s="374" t="str">
        <f ca="1">IF(S56&lt;0,"Er wordt teveel betaald verlof gegeven. Pas verlofuren of periode aan","")</f>
        <v/>
      </c>
      <c r="L43" s="375"/>
      <c r="M43" s="375"/>
      <c r="N43" s="375"/>
      <c r="O43" s="375"/>
      <c r="P43" s="376"/>
      <c r="Q43" s="292"/>
      <c r="R43" s="294"/>
      <c r="S43" s="294"/>
      <c r="T43" s="294"/>
      <c r="U43" s="295"/>
      <c r="V43" s="11"/>
      <c r="W43" s="237"/>
      <c r="X43" s="237"/>
    </row>
    <row r="44" spans="1:25" ht="3.75" customHeight="1" x14ac:dyDescent="0.2">
      <c r="A44" s="202"/>
      <c r="B44" s="21"/>
      <c r="C44" s="21"/>
      <c r="D44" s="11"/>
      <c r="E44" s="11"/>
      <c r="F44" s="11"/>
      <c r="G44" s="11"/>
      <c r="H44" s="11"/>
      <c r="I44" s="11"/>
      <c r="J44" s="11"/>
      <c r="K44" s="199"/>
      <c r="L44" s="199"/>
      <c r="M44" s="199"/>
      <c r="N44" s="199"/>
      <c r="O44" s="199"/>
      <c r="P44" s="199"/>
      <c r="Q44" s="199"/>
      <c r="R44" s="199"/>
      <c r="S44" s="199"/>
      <c r="T44" s="199"/>
      <c r="U44" s="199"/>
      <c r="V44" s="199"/>
      <c r="W44" s="199"/>
      <c r="X44" s="199"/>
      <c r="Y44" s="304"/>
    </row>
    <row r="45" spans="1:25" ht="19.5" customHeight="1" x14ac:dyDescent="0.2">
      <c r="A45" s="179" t="s">
        <v>117</v>
      </c>
      <c r="B45" s="180"/>
      <c r="C45" s="180"/>
      <c r="D45" s="180"/>
      <c r="E45" s="180"/>
      <c r="F45" s="180"/>
      <c r="G45" s="180"/>
      <c r="H45" s="180"/>
      <c r="I45" s="180"/>
      <c r="J45" s="180"/>
      <c r="K45" s="180"/>
      <c r="L45" s="180"/>
      <c r="M45" s="180"/>
      <c r="N45" s="180"/>
      <c r="O45" s="180"/>
      <c r="P45" s="180"/>
      <c r="Q45" s="180"/>
      <c r="R45" s="180"/>
      <c r="S45" s="180"/>
      <c r="T45" s="180"/>
      <c r="U45" s="180"/>
      <c r="V45" s="180"/>
      <c r="W45" s="180"/>
      <c r="X45" s="180"/>
      <c r="Y45" s="180"/>
    </row>
    <row r="46" spans="1:25" s="24" customFormat="1" ht="19.5" customHeight="1" x14ac:dyDescent="0.3">
      <c r="A46" s="266"/>
      <c r="B46" s="267"/>
      <c r="C46" s="267"/>
      <c r="D46" s="267"/>
      <c r="E46" s="267"/>
      <c r="F46" s="267"/>
      <c r="G46" s="267"/>
      <c r="I46" s="9"/>
      <c r="J46" s="278"/>
      <c r="K46" s="273"/>
      <c r="L46" s="274"/>
      <c r="M46" s="274"/>
      <c r="O46" s="267"/>
      <c r="P46" s="267"/>
      <c r="Q46" s="267"/>
      <c r="R46" s="267"/>
      <c r="S46" s="267"/>
      <c r="T46" s="267"/>
      <c r="U46" s="267"/>
      <c r="V46" s="267"/>
      <c r="W46" s="267"/>
      <c r="X46" s="267"/>
      <c r="Y46" s="267"/>
    </row>
    <row r="47" spans="1:25" ht="22.5" customHeight="1" x14ac:dyDescent="0.2">
      <c r="A47" s="203"/>
      <c r="B47" s="412" t="str">
        <f>+"Korting Betaald OSV"</f>
        <v>Korting Betaald OSV</v>
      </c>
      <c r="C47" s="413"/>
      <c r="D47" s="413"/>
      <c r="E47" s="413"/>
      <c r="F47" s="413"/>
      <c r="G47" s="204"/>
      <c r="J47" s="296" t="str">
        <f>"Ouderschapsverlof van "&amp;TEXT(K31,"dd-mm-jj")&amp;" t/m "&amp;TEXT(K32,"dd-mm-jj")</f>
        <v>Ouderschapsverlof van 00-01-00 t/m 00-01-00</v>
      </c>
      <c r="K47" s="285"/>
      <c r="L47" s="285"/>
      <c r="M47" s="285"/>
      <c r="N47" s="285"/>
      <c r="O47" s="285"/>
      <c r="P47" s="286"/>
      <c r="Q47" s="240"/>
      <c r="R47" s="21"/>
      <c r="S47" s="255" t="s">
        <v>162</v>
      </c>
      <c r="T47" s="187"/>
      <c r="U47" s="187"/>
      <c r="V47" s="187"/>
      <c r="W47" s="187"/>
      <c r="X47" s="42"/>
      <c r="Y47" s="240"/>
    </row>
    <row r="48" spans="1:25" ht="18" x14ac:dyDescent="0.25">
      <c r="A48" s="183"/>
      <c r="B48" s="422">
        <v>0.25</v>
      </c>
      <c r="C48" s="423"/>
      <c r="D48" s="423"/>
      <c r="E48" s="423"/>
      <c r="F48" s="424"/>
      <c r="G48" s="55"/>
      <c r="J48" s="272" t="s">
        <v>163</v>
      </c>
      <c r="P48" s="282">
        <f ca="1">K34</f>
        <v>0</v>
      </c>
      <c r="Q48" s="241"/>
      <c r="R48" s="21"/>
      <c r="S48" s="431" t="str">
        <f>IF(K31="","","Begindatum: "&amp;TEXT(K31,"dd-mm-jj"))</f>
        <v/>
      </c>
      <c r="T48" s="432"/>
      <c r="U48" s="432"/>
      <c r="V48" s="432"/>
      <c r="W48" s="433"/>
      <c r="X48" s="243"/>
      <c r="Y48" s="307"/>
    </row>
    <row r="49" spans="1:25" ht="18" x14ac:dyDescent="0.25">
      <c r="A49" s="183"/>
      <c r="B49" s="425" t="str">
        <f>IF(K31="","",V40)</f>
        <v/>
      </c>
      <c r="C49" s="426"/>
      <c r="D49" s="426"/>
      <c r="E49" s="426"/>
      <c r="F49" s="427"/>
      <c r="G49" s="269"/>
      <c r="J49" s="277" t="s">
        <v>164</v>
      </c>
      <c r="L49" s="276"/>
      <c r="M49" s="271"/>
      <c r="N49" s="271"/>
      <c r="O49" s="271"/>
      <c r="P49" s="281">
        <f>IF(K32="",0,(K32-K31+1))/7</f>
        <v>0</v>
      </c>
      <c r="Q49" s="242"/>
      <c r="R49" s="242"/>
      <c r="S49" s="431" t="str">
        <f>IF(K32="","","Einddatum: "&amp;TEXT(K32,"dd-mm-jj"))</f>
        <v/>
      </c>
      <c r="T49" s="432"/>
      <c r="U49" s="432"/>
      <c r="V49" s="432"/>
      <c r="W49" s="433"/>
      <c r="X49" s="54"/>
      <c r="Y49" s="310"/>
    </row>
    <row r="50" spans="1:25" ht="18" customHeight="1" x14ac:dyDescent="0.25">
      <c r="B50" s="268"/>
      <c r="C50" s="268"/>
      <c r="D50" s="268"/>
      <c r="E50" s="268"/>
      <c r="F50" s="268"/>
      <c r="G50" s="53"/>
      <c r="J50" s="280" t="s">
        <v>176</v>
      </c>
      <c r="L50" s="278"/>
      <c r="M50" s="279"/>
      <c r="N50" s="279"/>
      <c r="O50" s="279"/>
      <c r="P50" s="281">
        <f ca="1">IF(K34=0,0,(P48/P49))</f>
        <v>0</v>
      </c>
      <c r="Q50" s="242"/>
      <c r="R50" s="242"/>
      <c r="S50" s="434" t="str">
        <f>IF(K31="","",P50)</f>
        <v/>
      </c>
      <c r="T50" s="435"/>
      <c r="U50" s="435"/>
      <c r="V50" s="435"/>
      <c r="W50" s="436"/>
      <c r="X50" s="54"/>
      <c r="Y50" s="21"/>
    </row>
    <row r="51" spans="1:25" ht="18" customHeight="1" x14ac:dyDescent="0.25">
      <c r="A51" s="297"/>
      <c r="B51" s="298"/>
      <c r="C51" s="298"/>
      <c r="D51" s="298"/>
      <c r="E51" s="298"/>
      <c r="F51" s="298"/>
      <c r="G51" s="299"/>
      <c r="H51" s="300"/>
      <c r="I51" s="300"/>
      <c r="J51" s="301"/>
      <c r="K51" s="300"/>
      <c r="L51" s="278"/>
      <c r="M51" s="279"/>
      <c r="N51" s="279"/>
      <c r="O51" s="279"/>
      <c r="P51" s="283"/>
      <c r="Q51" s="242"/>
      <c r="R51" s="242"/>
      <c r="S51" s="302"/>
      <c r="T51" s="302"/>
      <c r="U51" s="302"/>
      <c r="V51" s="302"/>
      <c r="W51" s="302"/>
      <c r="X51" s="54"/>
      <c r="Y51" s="21"/>
    </row>
    <row r="52" spans="1:25" ht="32.25" customHeight="1" x14ac:dyDescent="0.2">
      <c r="A52" s="199"/>
      <c r="B52" s="377" t="str">
        <f>"* Het aantal uren ouderschapsverlof wordt verspreid over het aantal weken in de periode "&amp;TEXT(K31,"dd-mm-jj")&amp;" t/m "&amp;TEXT(K32,"dd-mm-jj")&amp;". Hierbij wordt rekening gehouden dat er geen uren ouderschapsverlof worden opgenomen in de vakanties. Het gemiddeld aantal uren in deze periode zal worden verwerkt in het systeem en zal dus worden gekort op het salaris."</f>
        <v>* Het aantal uren ouderschapsverlof wordt verspreid over het aantal weken in de periode 00-01-00 t/m 00-01-00. Hierbij wordt rekening gehouden dat er geen uren ouderschapsverlof worden opgenomen in de vakanties. Het gemiddeld aantal uren in deze periode zal worden verwerkt in het systeem en zal dus worden gekort op het salaris.</v>
      </c>
      <c r="C52" s="378"/>
      <c r="D52" s="378"/>
      <c r="E52" s="378"/>
      <c r="F52" s="378"/>
      <c r="G52" s="378"/>
      <c r="H52" s="378"/>
      <c r="I52" s="378"/>
      <c r="J52" s="378"/>
      <c r="K52" s="378"/>
      <c r="L52" s="378"/>
      <c r="M52" s="378"/>
      <c r="N52" s="378"/>
      <c r="O52" s="378"/>
      <c r="P52" s="378"/>
      <c r="Q52" s="378"/>
      <c r="R52" s="378"/>
      <c r="S52" s="378"/>
      <c r="T52" s="378"/>
      <c r="U52" s="378"/>
      <c r="V52" s="378"/>
      <c r="W52" s="379"/>
      <c r="X52" s="48"/>
      <c r="Y52" s="21"/>
    </row>
    <row r="53" spans="1:25" ht="7.5" customHeight="1" x14ac:dyDescent="0.2">
      <c r="A53" s="21"/>
      <c r="B53" s="284"/>
      <c r="C53" s="270"/>
      <c r="D53" s="270"/>
      <c r="E53" s="270"/>
      <c r="F53" s="270"/>
      <c r="G53" s="270"/>
      <c r="H53" s="275"/>
      <c r="I53" s="21"/>
      <c r="J53" s="278"/>
      <c r="K53" s="279"/>
      <c r="L53" s="279"/>
      <c r="M53" s="279"/>
      <c r="N53" s="283"/>
      <c r="O53" s="21"/>
      <c r="P53" s="21"/>
      <c r="Q53" s="21"/>
      <c r="R53" s="21"/>
      <c r="S53" s="21"/>
      <c r="T53" s="21"/>
      <c r="U53" s="21"/>
      <c r="V53" s="21"/>
      <c r="W53" s="21"/>
      <c r="X53" s="21"/>
      <c r="Y53" s="21"/>
    </row>
    <row r="54" spans="1:25" s="267" customFormat="1" ht="19.5" customHeight="1" x14ac:dyDescent="0.2">
      <c r="A54" s="179" t="s">
        <v>118</v>
      </c>
      <c r="B54" s="180"/>
      <c r="C54" s="180"/>
      <c r="D54" s="180"/>
      <c r="E54" s="180"/>
      <c r="F54" s="180"/>
      <c r="G54" s="180"/>
      <c r="H54" s="180"/>
      <c r="I54" s="180"/>
      <c r="J54" s="180"/>
      <c r="K54" s="180"/>
      <c r="L54" s="180"/>
      <c r="M54" s="180"/>
      <c r="N54" s="180"/>
      <c r="O54" s="180"/>
      <c r="P54" s="180"/>
      <c r="Q54" s="180"/>
      <c r="R54" s="180"/>
      <c r="S54" s="180"/>
      <c r="T54" s="180"/>
      <c r="U54" s="180"/>
      <c r="V54" s="180"/>
      <c r="W54" s="180"/>
      <c r="X54" s="180"/>
      <c r="Y54" s="180"/>
    </row>
    <row r="55" spans="1:25" s="267" customFormat="1" ht="41.25" customHeight="1" x14ac:dyDescent="0.2">
      <c r="A55" s="266"/>
      <c r="B55" s="420" t="s">
        <v>159</v>
      </c>
      <c r="C55" s="421"/>
      <c r="D55" s="421"/>
      <c r="E55" s="421"/>
      <c r="F55" s="421"/>
      <c r="K55" s="420" t="s">
        <v>28</v>
      </c>
      <c r="L55" s="420"/>
      <c r="M55" s="420"/>
      <c r="N55" s="420"/>
      <c r="O55" s="420"/>
      <c r="R55" s="46" t="s">
        <v>160</v>
      </c>
      <c r="S55" s="46"/>
      <c r="T55" s="46"/>
      <c r="U55" s="46"/>
      <c r="V55" s="46"/>
      <c r="W55" s="46"/>
      <c r="X55" s="46"/>
      <c r="Y55" s="46"/>
    </row>
    <row r="56" spans="1:25" s="267" customFormat="1" ht="19.5" customHeight="1" x14ac:dyDescent="0.2">
      <c r="A56" s="266"/>
      <c r="B56" s="438">
        <f ca="1">ROUND(K34,2)</f>
        <v>0</v>
      </c>
      <c r="C56" s="439"/>
      <c r="D56" s="439"/>
      <c r="E56" s="439"/>
      <c r="F56" s="440"/>
      <c r="K56" s="438">
        <f ca="1">IF(K22="ja",ROUND(B27+K34,2),ROUND(K34,2))</f>
        <v>0</v>
      </c>
      <c r="L56" s="439"/>
      <c r="M56" s="439"/>
      <c r="N56" s="439"/>
      <c r="O56" s="440"/>
      <c r="S56" s="438">
        <f ca="1">IF(AND(K12&gt;0,K22="ja"),ROUND(K16-K27-K34,2),IF(K12&gt;0,ROUND(K16-K34,2),""))</f>
        <v>415</v>
      </c>
      <c r="T56" s="439"/>
      <c r="U56" s="439"/>
      <c r="V56" s="439"/>
      <c r="W56" s="440"/>
    </row>
    <row r="57" spans="1:25" s="267" customFormat="1" ht="19.5" customHeight="1" x14ac:dyDescent="0.2">
      <c r="A57" s="266"/>
      <c r="B57" s="454"/>
      <c r="C57" s="454"/>
      <c r="D57" s="454"/>
      <c r="E57" s="454"/>
      <c r="F57" s="454"/>
      <c r="K57" s="454">
        <f ca="1">IF(K22="ja",IF(K34&gt;0,K34,"")&amp;IF(B27&gt;0," + "&amp;B27,""),K34)</f>
        <v>0</v>
      </c>
      <c r="L57" s="454"/>
      <c r="M57" s="454"/>
      <c r="N57" s="454"/>
      <c r="O57" s="454"/>
      <c r="S57" s="454" t="str">
        <f ca="1">IF(AND(K12&gt;0,K22="ja"),K16&amp;IF(K27&gt;0," - "&amp;K27,"")&amp;IF(K34&gt;0," - "&amp;K34,""),IF(K12&gt;0,K16&amp;IF(K34&gt;0," - "&amp;K34,""),""))</f>
        <v>415</v>
      </c>
      <c r="T57" s="454"/>
      <c r="U57" s="454"/>
      <c r="V57" s="454"/>
      <c r="W57" s="454"/>
    </row>
    <row r="58" spans="1:25" s="267" customFormat="1" ht="19.5" customHeight="1" x14ac:dyDescent="0.2">
      <c r="A58" s="266"/>
      <c r="B58" s="303" t="s">
        <v>161</v>
      </c>
    </row>
    <row r="59" spans="1:25" s="267" customFormat="1" ht="19.5" hidden="1" customHeight="1" x14ac:dyDescent="0.2">
      <c r="A59" s="266"/>
    </row>
    <row r="60" spans="1:25" s="267" customFormat="1" ht="19.5" hidden="1" customHeight="1" x14ac:dyDescent="0.2">
      <c r="A60" s="266"/>
    </row>
    <row r="61" spans="1:25" ht="12.75" customHeight="1" x14ac:dyDescent="0.2"/>
    <row r="62" spans="1:25" ht="12.75" customHeight="1" x14ac:dyDescent="0.2">
      <c r="A62" s="21"/>
      <c r="B62" s="21"/>
      <c r="C62" s="21"/>
      <c r="D62" s="21"/>
      <c r="E62" s="21"/>
      <c r="F62" s="21"/>
      <c r="G62" s="21"/>
      <c r="H62" s="21"/>
      <c r="I62" s="21"/>
      <c r="J62" s="21"/>
      <c r="K62" s="21"/>
      <c r="L62" s="21"/>
      <c r="M62" s="21"/>
      <c r="N62" s="21"/>
      <c r="O62" s="21"/>
      <c r="P62" s="21"/>
      <c r="Q62" s="21"/>
      <c r="R62" s="21"/>
      <c r="S62" s="21"/>
      <c r="T62" s="21"/>
      <c r="U62" s="21"/>
      <c r="V62" s="21"/>
      <c r="W62" s="21"/>
      <c r="X62" s="21"/>
    </row>
    <row r="63" spans="1:25" ht="12.75" customHeight="1" x14ac:dyDescent="0.2">
      <c r="A63" s="21"/>
      <c r="B63" s="21"/>
      <c r="C63" s="21"/>
      <c r="D63" s="21"/>
      <c r="E63" s="21"/>
      <c r="F63" s="21"/>
      <c r="G63" s="21"/>
      <c r="H63" s="21"/>
      <c r="I63" s="21"/>
      <c r="J63" s="21"/>
      <c r="K63" s="21"/>
      <c r="L63" s="21"/>
      <c r="M63" s="21"/>
      <c r="N63" s="21"/>
      <c r="O63" s="21"/>
      <c r="P63" s="21"/>
      <c r="Q63" s="21"/>
      <c r="R63" s="21"/>
      <c r="S63" s="21"/>
      <c r="T63" s="21"/>
      <c r="U63" s="21"/>
      <c r="V63" s="21"/>
      <c r="W63" s="21"/>
      <c r="X63" s="209" t="str">
        <f ca="1">IF(K34=0,"","( Aanvrager: "&amp;K7&amp;"/"&amp;K9&amp;"     "&amp;K8&amp;"  /  Kind: "&amp;K20&amp;"  /  Periode: "&amp;TEXT(MAX(K31),"dd-mm-jj")&amp;" tm "&amp;TEXT(MAX(K32),"dd-mm-jj")&amp;" )")</f>
        <v/>
      </c>
    </row>
    <row r="64" spans="1:25" ht="12.75" customHeight="1" x14ac:dyDescent="0.2">
      <c r="A64" s="21"/>
      <c r="B64" s="21"/>
      <c r="C64" s="21"/>
      <c r="D64" s="21"/>
      <c r="E64" s="21"/>
      <c r="F64" s="21"/>
      <c r="G64" s="21"/>
      <c r="H64" s="21"/>
      <c r="I64" s="21"/>
      <c r="J64" s="21"/>
      <c r="K64" s="21"/>
      <c r="L64" s="21"/>
      <c r="M64" s="21"/>
      <c r="N64" s="21"/>
      <c r="O64" s="21"/>
      <c r="P64" s="21"/>
      <c r="Q64" s="21"/>
      <c r="R64" s="21"/>
      <c r="S64" s="21"/>
      <c r="T64" s="21"/>
      <c r="U64" s="21"/>
      <c r="V64" s="21"/>
      <c r="W64" s="21"/>
    </row>
    <row r="65" spans="1:25" s="267" customFormat="1" ht="19.5" customHeight="1" x14ac:dyDescent="0.2">
      <c r="A65" s="206" t="s">
        <v>119</v>
      </c>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207"/>
    </row>
    <row r="66" spans="1:25" ht="12.75" customHeight="1" x14ac:dyDescent="0.3">
      <c r="A66" s="28"/>
      <c r="B66" s="27"/>
      <c r="C66" s="27"/>
      <c r="D66" s="27"/>
      <c r="E66" s="27"/>
      <c r="F66" s="27"/>
      <c r="G66" s="27"/>
      <c r="H66" s="27"/>
      <c r="I66" s="27"/>
      <c r="J66" s="27"/>
      <c r="K66" s="27"/>
      <c r="L66" s="27"/>
      <c r="M66" s="27"/>
      <c r="N66" s="27"/>
      <c r="O66" s="27"/>
      <c r="P66" s="27"/>
      <c r="Q66" s="27"/>
      <c r="R66" s="27"/>
      <c r="S66" s="27"/>
      <c r="T66" s="27"/>
      <c r="U66" s="27"/>
      <c r="V66" s="27"/>
      <c r="W66" s="27"/>
      <c r="X66" s="27"/>
    </row>
    <row r="67" spans="1:25" x14ac:dyDescent="0.2">
      <c r="B67" s="20"/>
      <c r="C67" s="20"/>
      <c r="D67" s="20"/>
      <c r="E67" s="20"/>
      <c r="F67" s="20"/>
      <c r="G67" s="20"/>
      <c r="H67" s="20"/>
      <c r="I67" s="20"/>
      <c r="J67" s="20"/>
      <c r="K67" s="19"/>
      <c r="L67" s="19"/>
      <c r="M67" s="19"/>
      <c r="N67" s="19"/>
      <c r="O67" s="19"/>
      <c r="P67" s="19"/>
      <c r="Q67" s="19"/>
      <c r="R67" s="19"/>
      <c r="S67" s="19"/>
      <c r="T67" s="19"/>
      <c r="U67" s="19"/>
      <c r="V67" s="19"/>
      <c r="W67" s="19"/>
      <c r="X67" s="18"/>
    </row>
    <row r="68" spans="1:25" ht="13.5" customHeight="1" x14ac:dyDescent="0.2">
      <c r="A68" s="11"/>
      <c r="B68" s="381" t="s">
        <v>120</v>
      </c>
      <c r="C68" s="381"/>
      <c r="D68" s="381"/>
      <c r="E68" s="381"/>
      <c r="F68" s="381"/>
      <c r="G68" s="381"/>
      <c r="H68" s="381"/>
      <c r="I68" s="381"/>
      <c r="J68" s="381"/>
      <c r="K68" s="19"/>
      <c r="L68" s="19"/>
      <c r="M68" s="19"/>
      <c r="N68" s="381" t="s">
        <v>121</v>
      </c>
      <c r="O68" s="381"/>
      <c r="P68" s="381"/>
      <c r="Q68" s="381"/>
      <c r="R68" s="381"/>
      <c r="S68" s="381"/>
      <c r="T68" s="381"/>
      <c r="U68" s="381"/>
      <c r="V68" s="381"/>
      <c r="W68" s="19"/>
      <c r="X68" s="18"/>
      <c r="Y68" s="304"/>
    </row>
    <row r="69" spans="1:25" ht="13.5" customHeight="1" x14ac:dyDescent="0.2">
      <c r="A69" s="183"/>
      <c r="B69" s="234" t="s">
        <v>156</v>
      </c>
      <c r="C69" s="228"/>
      <c r="D69" s="228"/>
      <c r="E69" s="228"/>
      <c r="F69" s="228"/>
      <c r="G69" s="228"/>
      <c r="H69" s="228"/>
      <c r="I69" s="228"/>
      <c r="J69" s="228"/>
      <c r="K69" s="233"/>
      <c r="L69" s="233"/>
      <c r="M69" s="233"/>
      <c r="N69" s="228"/>
      <c r="O69" s="228"/>
      <c r="P69" s="228"/>
      <c r="Q69" s="228"/>
      <c r="R69" s="228"/>
      <c r="S69" s="228"/>
      <c r="T69" s="228"/>
      <c r="U69" s="228"/>
      <c r="V69" s="228"/>
      <c r="W69" s="233"/>
      <c r="X69" s="20"/>
      <c r="Y69" s="21"/>
    </row>
    <row r="70" spans="1:25" ht="17.25" customHeight="1" x14ac:dyDescent="0.2">
      <c r="A70" s="183"/>
      <c r="B70" s="289" t="s">
        <v>166</v>
      </c>
      <c r="C70" s="228"/>
      <c r="D70" s="228"/>
      <c r="E70" s="228"/>
      <c r="F70" s="228"/>
      <c r="G70" s="228"/>
      <c r="H70" s="228"/>
      <c r="I70" s="228"/>
      <c r="J70" s="228"/>
      <c r="K70" s="233"/>
      <c r="L70" s="233"/>
      <c r="M70" s="233"/>
      <c r="N70" s="228"/>
      <c r="O70" s="228"/>
      <c r="P70" s="228"/>
      <c r="Q70" s="228"/>
      <c r="R70" s="228"/>
      <c r="S70" s="228"/>
      <c r="T70" s="228"/>
      <c r="U70" s="228"/>
      <c r="V70" s="228"/>
      <c r="W70" s="233"/>
      <c r="X70" s="20"/>
      <c r="Y70" s="21"/>
    </row>
    <row r="71" spans="1:25" ht="19.5" x14ac:dyDescent="0.3">
      <c r="A71" s="11"/>
      <c r="B71" s="415" t="s">
        <v>122</v>
      </c>
      <c r="C71" s="415"/>
      <c r="D71" s="415"/>
      <c r="E71" s="415" t="s">
        <v>123</v>
      </c>
      <c r="F71" s="415"/>
      <c r="G71" s="415"/>
      <c r="H71" s="415" t="s">
        <v>124</v>
      </c>
      <c r="I71" s="415"/>
      <c r="J71" s="415"/>
      <c r="K71" s="19"/>
      <c r="L71" s="19"/>
      <c r="M71" s="19"/>
      <c r="N71" s="188" t="s">
        <v>125</v>
      </c>
      <c r="O71" s="189"/>
      <c r="P71" s="189"/>
      <c r="Q71" s="190"/>
      <c r="R71" s="188" t="s">
        <v>126</v>
      </c>
      <c r="S71" s="189"/>
      <c r="T71" s="189"/>
      <c r="U71" s="189"/>
      <c r="V71" s="25"/>
      <c r="W71" s="19"/>
      <c r="X71" s="24"/>
      <c r="Y71" s="24"/>
    </row>
    <row r="72" spans="1:25" x14ac:dyDescent="0.2">
      <c r="A72" s="11"/>
      <c r="B72" s="453" t="str">
        <f>'Vakantie-Feestdagen'!D5</f>
        <v>Zomer</v>
      </c>
      <c r="C72" s="453"/>
      <c r="D72" s="453"/>
      <c r="E72" s="414">
        <f>'Vakantie-Feestdagen'!B5</f>
        <v>45122</v>
      </c>
      <c r="F72" s="414"/>
      <c r="G72" s="414"/>
      <c r="H72" s="414">
        <f>'Vakantie-Feestdagen'!C5</f>
        <v>45165</v>
      </c>
      <c r="I72" s="414"/>
      <c r="J72" s="414"/>
      <c r="K72" s="19"/>
      <c r="L72" s="19"/>
      <c r="M72" s="19"/>
      <c r="N72" s="414">
        <f>'Vakantie-Feestdagen'!U3</f>
        <v>45285</v>
      </c>
      <c r="O72" s="497"/>
      <c r="P72" s="497"/>
      <c r="Q72" s="497"/>
      <c r="R72" s="414" t="str">
        <f>'Vakantie-Feestdagen'!V3</f>
        <v>1e kerstdag</v>
      </c>
      <c r="S72" s="498"/>
      <c r="T72" s="498"/>
      <c r="U72" s="498"/>
      <c r="V72" s="498"/>
      <c r="W72" s="19"/>
      <c r="X72" s="23"/>
      <c r="Y72" s="311"/>
    </row>
    <row r="73" spans="1:25" x14ac:dyDescent="0.2">
      <c r="A73" s="11"/>
      <c r="B73" s="404" t="str">
        <f>'Vakantie-Feestdagen'!D6</f>
        <v>Herfst</v>
      </c>
      <c r="C73" s="405"/>
      <c r="D73" s="406"/>
      <c r="E73" s="385">
        <f>'Vakantie-Feestdagen'!B6</f>
        <v>45213</v>
      </c>
      <c r="F73" s="385"/>
      <c r="G73" s="385"/>
      <c r="H73" s="385">
        <f>'Vakantie-Feestdagen'!C6</f>
        <v>45221</v>
      </c>
      <c r="I73" s="385"/>
      <c r="J73" s="385"/>
      <c r="K73" s="19"/>
      <c r="L73" s="19"/>
      <c r="M73" s="19"/>
      <c r="N73" s="385">
        <f>'Vakantie-Feestdagen'!U4</f>
        <v>45286</v>
      </c>
      <c r="O73" s="452"/>
      <c r="P73" s="452"/>
      <c r="Q73" s="452"/>
      <c r="R73" s="385" t="str">
        <f>'Vakantie-Feestdagen'!V4</f>
        <v>2e kerstdag</v>
      </c>
      <c r="S73" s="416"/>
      <c r="T73" s="416"/>
      <c r="U73" s="416"/>
      <c r="V73" s="416"/>
      <c r="W73" s="19"/>
      <c r="X73" s="18"/>
    </row>
    <row r="74" spans="1:25" ht="14.25" x14ac:dyDescent="0.2">
      <c r="A74" s="11"/>
      <c r="B74" s="404" t="str">
        <f>'Vakantie-Feestdagen'!D7</f>
        <v>Kerst</v>
      </c>
      <c r="C74" s="405"/>
      <c r="D74" s="406"/>
      <c r="E74" s="385">
        <f>'Vakantie-Feestdagen'!B7</f>
        <v>45283</v>
      </c>
      <c r="F74" s="385"/>
      <c r="G74" s="385"/>
      <c r="H74" s="385">
        <f>'Vakantie-Feestdagen'!C7</f>
        <v>45298</v>
      </c>
      <c r="I74" s="385"/>
      <c r="J74" s="385"/>
      <c r="K74" s="19"/>
      <c r="L74" s="19"/>
      <c r="M74" s="19"/>
      <c r="N74" s="385">
        <f>'Vakantie-Feestdagen'!U5</f>
        <v>45292</v>
      </c>
      <c r="O74" s="446"/>
      <c r="P74" s="446"/>
      <c r="Q74" s="446"/>
      <c r="R74" s="385" t="str">
        <f>'Vakantie-Feestdagen'!V5</f>
        <v>nieuwjaar</v>
      </c>
      <c r="S74" s="416"/>
      <c r="T74" s="416"/>
      <c r="U74" s="416"/>
      <c r="V74" s="416"/>
      <c r="W74" s="19"/>
      <c r="X74" s="18"/>
    </row>
    <row r="75" spans="1:25" ht="14.25" x14ac:dyDescent="0.2">
      <c r="A75" s="11"/>
      <c r="B75" s="404" t="str">
        <f>'Vakantie-Feestdagen'!D8</f>
        <v>Voorjaar</v>
      </c>
      <c r="C75" s="405"/>
      <c r="D75" s="406"/>
      <c r="E75" s="385">
        <f>'Vakantie-Feestdagen'!B8</f>
        <v>45332</v>
      </c>
      <c r="F75" s="385"/>
      <c r="G75" s="385"/>
      <c r="H75" s="385">
        <f>'Vakantie-Feestdagen'!C8</f>
        <v>45340</v>
      </c>
      <c r="I75" s="385"/>
      <c r="J75" s="385"/>
      <c r="K75" s="19"/>
      <c r="L75" s="19"/>
      <c r="M75" s="19"/>
      <c r="N75" s="385">
        <f>'Vakantie-Feestdagen'!U6</f>
        <v>45383</v>
      </c>
      <c r="O75" s="446"/>
      <c r="P75" s="446"/>
      <c r="Q75" s="446"/>
      <c r="R75" s="385" t="str">
        <f>'Vakantie-Feestdagen'!V6</f>
        <v>2e paasdag</v>
      </c>
      <c r="S75" s="416"/>
      <c r="T75" s="416"/>
      <c r="U75" s="416"/>
      <c r="V75" s="416"/>
      <c r="W75" s="19"/>
      <c r="X75" s="18"/>
    </row>
    <row r="76" spans="1:25" ht="14.25" x14ac:dyDescent="0.2">
      <c r="A76" s="11"/>
      <c r="B76" s="404" t="str">
        <f>'Vakantie-Feestdagen'!D9</f>
        <v>Mei</v>
      </c>
      <c r="C76" s="405"/>
      <c r="D76" s="406"/>
      <c r="E76" s="385">
        <f>'Vakantie-Feestdagen'!B9</f>
        <v>45409</v>
      </c>
      <c r="F76" s="385"/>
      <c r="G76" s="385"/>
      <c r="H76" s="385">
        <f>'Vakantie-Feestdagen'!C9</f>
        <v>45417</v>
      </c>
      <c r="I76" s="385"/>
      <c r="J76" s="385"/>
      <c r="K76" s="19"/>
      <c r="L76" s="19"/>
      <c r="M76" s="19"/>
      <c r="N76" s="385">
        <f>'Vakantie-Feestdagen'!U7</f>
        <v>45409</v>
      </c>
      <c r="O76" s="446"/>
      <c r="P76" s="446"/>
      <c r="Q76" s="446"/>
      <c r="R76" s="385" t="str">
        <f>'Vakantie-Feestdagen'!V7</f>
        <v>koningsdag</v>
      </c>
      <c r="S76" s="416"/>
      <c r="T76" s="416"/>
      <c r="U76" s="416"/>
      <c r="V76" s="416"/>
      <c r="W76" s="19"/>
      <c r="X76" s="18"/>
    </row>
    <row r="77" spans="1:25" ht="14.25" x14ac:dyDescent="0.2">
      <c r="A77" s="11"/>
      <c r="B77" s="404" t="str">
        <f>'Vakantie-Feestdagen'!D10</f>
        <v>Zomer</v>
      </c>
      <c r="C77" s="405"/>
      <c r="D77" s="406"/>
      <c r="E77" s="385">
        <f>'Vakantie-Feestdagen'!B10</f>
        <v>45479</v>
      </c>
      <c r="F77" s="385"/>
      <c r="G77" s="385"/>
      <c r="H77" s="385">
        <f>'Vakantie-Feestdagen'!C10</f>
        <v>45522</v>
      </c>
      <c r="I77" s="385"/>
      <c r="J77" s="385"/>
      <c r="K77" s="19"/>
      <c r="L77" s="19"/>
      <c r="M77" s="19"/>
      <c r="N77" s="385">
        <f>'Vakantie-Feestdagen'!U8</f>
        <v>45417</v>
      </c>
      <c r="O77" s="446"/>
      <c r="P77" s="446"/>
      <c r="Q77" s="446"/>
      <c r="R77" s="385" t="str">
        <f>'Vakantie-Feestdagen'!V8</f>
        <v>bevrijdingsdag</v>
      </c>
      <c r="S77" s="416"/>
      <c r="T77" s="416"/>
      <c r="U77" s="416"/>
      <c r="V77" s="416"/>
      <c r="W77" s="19"/>
      <c r="X77" s="18"/>
    </row>
    <row r="78" spans="1:25" ht="14.25" x14ac:dyDescent="0.2">
      <c r="A78" s="11"/>
      <c r="B78" s="384"/>
      <c r="C78" s="384"/>
      <c r="D78" s="384"/>
      <c r="E78" s="385"/>
      <c r="F78" s="385"/>
      <c r="G78" s="385"/>
      <c r="H78" s="385"/>
      <c r="I78" s="385"/>
      <c r="J78" s="385"/>
      <c r="K78" s="19"/>
      <c r="L78" s="19"/>
      <c r="M78" s="19"/>
      <c r="N78" s="385">
        <f>'Vakantie-Feestdagen'!U9</f>
        <v>45421</v>
      </c>
      <c r="O78" s="446"/>
      <c r="P78" s="446"/>
      <c r="Q78" s="446"/>
      <c r="R78" s="385" t="str">
        <f>'Vakantie-Feestdagen'!V9</f>
        <v>hemelvaart</v>
      </c>
      <c r="S78" s="416"/>
      <c r="T78" s="416"/>
      <c r="U78" s="416"/>
      <c r="V78" s="416"/>
      <c r="W78" s="19"/>
      <c r="X78" s="18"/>
    </row>
    <row r="79" spans="1:25" ht="14.25" x14ac:dyDescent="0.2">
      <c r="A79" s="11"/>
      <c r="B79" s="384"/>
      <c r="C79" s="384"/>
      <c r="D79" s="384"/>
      <c r="E79" s="385"/>
      <c r="F79" s="385"/>
      <c r="G79" s="385"/>
      <c r="H79" s="385"/>
      <c r="I79" s="385"/>
      <c r="J79" s="385"/>
      <c r="K79" s="19"/>
      <c r="L79" s="19"/>
      <c r="M79" s="19"/>
      <c r="N79" s="385">
        <f>'Vakantie-Feestdagen'!U10</f>
        <v>45422</v>
      </c>
      <c r="O79" s="446"/>
      <c r="P79" s="446"/>
      <c r="Q79" s="446"/>
      <c r="R79" s="385" t="str">
        <f>'Vakantie-Feestdagen'!V10</f>
        <v>vrijdag na hemelvaart</v>
      </c>
      <c r="S79" s="416"/>
      <c r="T79" s="416"/>
      <c r="U79" s="416"/>
      <c r="V79" s="416"/>
      <c r="W79" s="19"/>
      <c r="X79" s="18"/>
    </row>
    <row r="80" spans="1:25" ht="14.25" x14ac:dyDescent="0.2">
      <c r="A80" s="11"/>
      <c r="B80" s="384"/>
      <c r="C80" s="384"/>
      <c r="D80" s="384"/>
      <c r="E80" s="385"/>
      <c r="F80" s="385"/>
      <c r="G80" s="385"/>
      <c r="H80" s="385"/>
      <c r="I80" s="385"/>
      <c r="J80" s="385"/>
      <c r="K80" s="19"/>
      <c r="L80" s="19"/>
      <c r="M80" s="19"/>
      <c r="N80" s="385">
        <f>'Vakantie-Feestdagen'!U11</f>
        <v>45432</v>
      </c>
      <c r="O80" s="446"/>
      <c r="P80" s="446"/>
      <c r="Q80" s="446"/>
      <c r="R80" s="385" t="str">
        <f>'Vakantie-Feestdagen'!V11</f>
        <v>2e pinksterdag</v>
      </c>
      <c r="S80" s="416"/>
      <c r="T80" s="416"/>
      <c r="U80" s="416"/>
      <c r="V80" s="416"/>
      <c r="W80" s="19"/>
      <c r="X80" s="18"/>
    </row>
    <row r="81" spans="1:25" ht="14.25" x14ac:dyDescent="0.2">
      <c r="A81" s="11"/>
      <c r="B81" s="384"/>
      <c r="C81" s="384"/>
      <c r="D81" s="384"/>
      <c r="E81" s="385"/>
      <c r="F81" s="385"/>
      <c r="G81" s="385"/>
      <c r="H81" s="385"/>
      <c r="I81" s="385"/>
      <c r="J81" s="385"/>
      <c r="K81" s="19"/>
      <c r="L81" s="19"/>
      <c r="M81" s="19"/>
      <c r="N81" s="385" t="str">
        <f>'Vakantie-Feestdagen'!U12</f>
        <v/>
      </c>
      <c r="O81" s="446"/>
      <c r="P81" s="446"/>
      <c r="Q81" s="446"/>
      <c r="R81" s="385" t="str">
        <f>'Vakantie-Feestdagen'!V12</f>
        <v/>
      </c>
      <c r="S81" s="416"/>
      <c r="T81" s="416"/>
      <c r="U81" s="416"/>
      <c r="V81" s="416"/>
      <c r="W81" s="19"/>
      <c r="X81" s="18"/>
    </row>
    <row r="82" spans="1:25" ht="14.25" x14ac:dyDescent="0.2">
      <c r="A82" s="11"/>
      <c r="B82" s="384"/>
      <c r="C82" s="384"/>
      <c r="D82" s="384"/>
      <c r="E82" s="385"/>
      <c r="F82" s="385"/>
      <c r="G82" s="385"/>
      <c r="H82" s="385"/>
      <c r="I82" s="385"/>
      <c r="J82" s="385"/>
      <c r="K82" s="19"/>
      <c r="L82" s="19"/>
      <c r="M82" s="19"/>
      <c r="N82" s="385"/>
      <c r="O82" s="446"/>
      <c r="P82" s="446"/>
      <c r="Q82" s="446"/>
      <c r="R82" s="385"/>
      <c r="S82" s="416"/>
      <c r="T82" s="416"/>
      <c r="U82" s="416"/>
      <c r="V82" s="416"/>
      <c r="W82" s="19"/>
      <c r="X82" s="18"/>
    </row>
    <row r="83" spans="1:25" ht="14.25" x14ac:dyDescent="0.2">
      <c r="B83" s="437"/>
      <c r="C83" s="437"/>
      <c r="D83" s="437"/>
      <c r="E83" s="437"/>
      <c r="F83" s="437"/>
      <c r="G83" s="437"/>
      <c r="H83" s="437"/>
      <c r="I83" s="437"/>
      <c r="J83" s="437"/>
      <c r="K83" s="19"/>
      <c r="L83" s="19"/>
      <c r="M83" s="19"/>
      <c r="N83" s="382"/>
      <c r="O83" s="383"/>
      <c r="P83" s="383"/>
      <c r="Q83" s="383"/>
      <c r="R83" s="382"/>
      <c r="S83" s="455"/>
      <c r="T83" s="455"/>
      <c r="U83" s="455"/>
      <c r="V83" s="455"/>
      <c r="W83" s="19"/>
      <c r="X83" s="18"/>
    </row>
    <row r="84" spans="1:25" ht="3.75" customHeight="1" x14ac:dyDescent="0.2">
      <c r="B84" s="22"/>
      <c r="C84" s="22"/>
      <c r="D84" s="22"/>
      <c r="E84" s="21"/>
      <c r="F84" s="20"/>
      <c r="G84" s="20"/>
      <c r="H84" s="20"/>
      <c r="I84" s="20"/>
      <c r="J84" s="20"/>
      <c r="K84" s="19"/>
      <c r="L84" s="19"/>
      <c r="M84" s="19"/>
      <c r="N84" s="20"/>
      <c r="O84" s="20"/>
      <c r="P84" s="20"/>
      <c r="Q84" s="20"/>
      <c r="R84" s="20"/>
      <c r="S84" s="20"/>
      <c r="T84" s="20"/>
      <c r="U84" s="20"/>
      <c r="V84" s="20"/>
      <c r="W84" s="19"/>
      <c r="X84" s="18"/>
    </row>
    <row r="85" spans="1:25" s="20" customFormat="1" ht="12" x14ac:dyDescent="0.2">
      <c r="A85" s="14"/>
      <c r="B85" s="17"/>
      <c r="C85" s="17"/>
      <c r="D85" s="17"/>
      <c r="E85" s="17"/>
      <c r="F85" s="17"/>
      <c r="G85" s="17"/>
      <c r="H85" s="17"/>
      <c r="I85" s="17"/>
      <c r="J85" s="17"/>
      <c r="K85" s="16"/>
      <c r="L85" s="16"/>
      <c r="M85" s="16"/>
      <c r="N85" s="17"/>
      <c r="O85" s="17"/>
      <c r="P85" s="17"/>
      <c r="Q85" s="17"/>
      <c r="R85" s="17"/>
      <c r="S85" s="17"/>
      <c r="T85" s="17"/>
      <c r="U85" s="17"/>
      <c r="V85" s="17"/>
      <c r="W85" s="16"/>
      <c r="X85" s="15"/>
      <c r="Y85" s="308"/>
    </row>
    <row r="86" spans="1:25" s="20" customFormat="1" ht="12" x14ac:dyDescent="0.2">
      <c r="A86" s="14"/>
      <c r="B86" s="17"/>
      <c r="C86" s="17"/>
      <c r="D86" s="17"/>
      <c r="E86" s="17"/>
      <c r="F86" s="17"/>
      <c r="G86" s="17"/>
      <c r="H86" s="17"/>
      <c r="I86" s="17"/>
      <c r="J86" s="17"/>
      <c r="K86" s="16"/>
      <c r="L86" s="16"/>
      <c r="M86" s="16"/>
      <c r="N86" s="17"/>
      <c r="O86" s="17"/>
      <c r="P86" s="17"/>
      <c r="Q86" s="17"/>
      <c r="R86" s="17"/>
      <c r="S86" s="17"/>
      <c r="T86" s="17"/>
      <c r="U86" s="17"/>
      <c r="V86" s="17"/>
      <c r="W86" s="16"/>
      <c r="X86" s="15"/>
      <c r="Y86" s="308"/>
    </row>
    <row r="87" spans="1:25" s="20" customFormat="1" ht="30.75" customHeight="1" x14ac:dyDescent="0.2">
      <c r="A87" s="14"/>
      <c r="B87" s="381" t="s">
        <v>167</v>
      </c>
      <c r="C87" s="381"/>
      <c r="D87" s="381"/>
      <c r="E87" s="381"/>
      <c r="F87" s="381"/>
      <c r="G87" s="381"/>
      <c r="H87" s="381"/>
      <c r="I87" s="381"/>
      <c r="J87" s="381"/>
      <c r="K87" s="13"/>
      <c r="L87" s="4"/>
      <c r="M87" s="14"/>
      <c r="N87" s="381" t="s">
        <v>168</v>
      </c>
      <c r="O87" s="381"/>
      <c r="P87" s="381"/>
      <c r="Q87" s="381"/>
      <c r="R87" s="381"/>
      <c r="S87" s="381"/>
      <c r="T87" s="381"/>
      <c r="U87" s="381"/>
      <c r="V87" s="381"/>
      <c r="W87" s="13"/>
      <c r="X87" s="4"/>
      <c r="Y87" s="308"/>
    </row>
    <row r="88" spans="1:25" x14ac:dyDescent="0.2">
      <c r="A88" s="11"/>
      <c r="B88" s="460" t="s">
        <v>125</v>
      </c>
      <c r="C88" s="461"/>
      <c r="D88" s="461"/>
      <c r="E88" s="462"/>
      <c r="F88" s="415" t="s">
        <v>126</v>
      </c>
      <c r="G88" s="415"/>
      <c r="H88" s="415"/>
      <c r="I88" s="415"/>
      <c r="J88" s="415"/>
      <c r="K88" s="12"/>
      <c r="M88" s="11"/>
      <c r="N88" s="415" t="s">
        <v>125</v>
      </c>
      <c r="O88" s="415"/>
      <c r="P88" s="415"/>
      <c r="Q88" s="415"/>
      <c r="R88" s="415" t="s">
        <v>126</v>
      </c>
      <c r="S88" s="415"/>
      <c r="T88" s="415"/>
      <c r="U88" s="415"/>
      <c r="V88" s="415"/>
      <c r="W88" s="12"/>
    </row>
    <row r="89" spans="1:25" ht="14.25" customHeight="1" x14ac:dyDescent="0.2">
      <c r="A89" s="11"/>
      <c r="B89" s="457"/>
      <c r="C89" s="458"/>
      <c r="D89" s="458"/>
      <c r="E89" s="459"/>
      <c r="F89" s="442"/>
      <c r="G89" s="443"/>
      <c r="H89" s="443"/>
      <c r="I89" s="443"/>
      <c r="J89" s="444"/>
      <c r="K89" s="12"/>
      <c r="M89" s="11"/>
      <c r="N89" s="445"/>
      <c r="O89" s="445"/>
      <c r="P89" s="445"/>
      <c r="Q89" s="445"/>
      <c r="R89" s="441"/>
      <c r="S89" s="441"/>
      <c r="T89" s="441"/>
      <c r="U89" s="441"/>
      <c r="V89" s="441"/>
      <c r="W89" s="12"/>
    </row>
    <row r="90" spans="1:25" ht="14.25" customHeight="1" x14ac:dyDescent="0.2">
      <c r="A90" s="11"/>
      <c r="B90" s="371"/>
      <c r="C90" s="372"/>
      <c r="D90" s="372"/>
      <c r="E90" s="373"/>
      <c r="F90" s="361"/>
      <c r="G90" s="362"/>
      <c r="H90" s="362"/>
      <c r="I90" s="362"/>
      <c r="J90" s="363"/>
      <c r="K90" s="12"/>
      <c r="M90" s="11"/>
      <c r="N90" s="456"/>
      <c r="O90" s="456"/>
      <c r="P90" s="456"/>
      <c r="Q90" s="456"/>
      <c r="R90" s="364"/>
      <c r="S90" s="364"/>
      <c r="T90" s="364"/>
      <c r="U90" s="364"/>
      <c r="V90" s="364"/>
      <c r="W90" s="12"/>
    </row>
    <row r="91" spans="1:25" x14ac:dyDescent="0.2">
      <c r="A91" s="11"/>
      <c r="B91" s="371"/>
      <c r="C91" s="372"/>
      <c r="D91" s="372"/>
      <c r="E91" s="373"/>
      <c r="F91" s="361"/>
      <c r="G91" s="362"/>
      <c r="H91" s="362"/>
      <c r="I91" s="362"/>
      <c r="J91" s="363"/>
      <c r="K91" s="12"/>
      <c r="M91" s="11"/>
      <c r="N91" s="360"/>
      <c r="O91" s="360"/>
      <c r="P91" s="360"/>
      <c r="Q91" s="360"/>
      <c r="R91" s="364"/>
      <c r="S91" s="364"/>
      <c r="T91" s="364"/>
      <c r="U91" s="364"/>
      <c r="V91" s="364"/>
      <c r="W91" s="12"/>
    </row>
    <row r="92" spans="1:25" x14ac:dyDescent="0.2">
      <c r="A92" s="11"/>
      <c r="B92" s="371"/>
      <c r="C92" s="372"/>
      <c r="D92" s="372"/>
      <c r="E92" s="373"/>
      <c r="F92" s="361"/>
      <c r="G92" s="362"/>
      <c r="H92" s="362"/>
      <c r="I92" s="362"/>
      <c r="J92" s="363"/>
      <c r="K92" s="12"/>
      <c r="M92" s="11"/>
      <c r="N92" s="360"/>
      <c r="O92" s="360"/>
      <c r="P92" s="360"/>
      <c r="Q92" s="360"/>
      <c r="R92" s="364"/>
      <c r="S92" s="364"/>
      <c r="T92" s="364"/>
      <c r="U92" s="364"/>
      <c r="V92" s="364"/>
      <c r="W92" s="12"/>
    </row>
    <row r="93" spans="1:25" x14ac:dyDescent="0.2">
      <c r="A93" s="11"/>
      <c r="B93" s="371"/>
      <c r="C93" s="372"/>
      <c r="D93" s="372"/>
      <c r="E93" s="373"/>
      <c r="F93" s="361"/>
      <c r="G93" s="362"/>
      <c r="H93" s="362"/>
      <c r="I93" s="362"/>
      <c r="J93" s="363"/>
      <c r="K93" s="12"/>
      <c r="M93" s="11"/>
      <c r="N93" s="360"/>
      <c r="O93" s="360"/>
      <c r="P93" s="360"/>
      <c r="Q93" s="360"/>
      <c r="R93" s="364"/>
      <c r="S93" s="364"/>
      <c r="T93" s="364"/>
      <c r="U93" s="364"/>
      <c r="V93" s="364"/>
      <c r="W93" s="12"/>
    </row>
    <row r="94" spans="1:25" x14ac:dyDescent="0.2">
      <c r="A94" s="11"/>
      <c r="B94" s="371"/>
      <c r="C94" s="372"/>
      <c r="D94" s="372"/>
      <c r="E94" s="373"/>
      <c r="F94" s="361"/>
      <c r="G94" s="362"/>
      <c r="H94" s="362"/>
      <c r="I94" s="362"/>
      <c r="J94" s="363"/>
      <c r="K94" s="12"/>
      <c r="M94" s="11"/>
      <c r="N94" s="360"/>
      <c r="O94" s="360"/>
      <c r="P94" s="360"/>
      <c r="Q94" s="360"/>
      <c r="R94" s="364"/>
      <c r="S94" s="364"/>
      <c r="T94" s="364"/>
      <c r="U94" s="364"/>
      <c r="V94" s="364"/>
      <c r="W94" s="12"/>
    </row>
    <row r="95" spans="1:25" x14ac:dyDescent="0.2">
      <c r="A95" s="11"/>
      <c r="B95" s="371"/>
      <c r="C95" s="372"/>
      <c r="D95" s="372"/>
      <c r="E95" s="373"/>
      <c r="F95" s="361"/>
      <c r="G95" s="362"/>
      <c r="H95" s="362"/>
      <c r="I95" s="362"/>
      <c r="J95" s="363"/>
      <c r="K95" s="12"/>
      <c r="M95" s="11"/>
      <c r="N95" s="360"/>
      <c r="O95" s="360"/>
      <c r="P95" s="360"/>
      <c r="Q95" s="360"/>
      <c r="R95" s="364"/>
      <c r="S95" s="364"/>
      <c r="T95" s="364"/>
      <c r="U95" s="364"/>
      <c r="V95" s="364"/>
      <c r="W95" s="12"/>
    </row>
    <row r="96" spans="1:25" x14ac:dyDescent="0.2">
      <c r="A96" s="11"/>
      <c r="B96" s="371"/>
      <c r="C96" s="372"/>
      <c r="D96" s="372"/>
      <c r="E96" s="373"/>
      <c r="F96" s="361"/>
      <c r="G96" s="362"/>
      <c r="H96" s="362"/>
      <c r="I96" s="362"/>
      <c r="J96" s="363"/>
      <c r="K96" s="12"/>
      <c r="M96" s="11"/>
      <c r="N96" s="360"/>
      <c r="O96" s="360"/>
      <c r="P96" s="360"/>
      <c r="Q96" s="360"/>
      <c r="R96" s="364"/>
      <c r="S96" s="364"/>
      <c r="T96" s="364"/>
      <c r="U96" s="364"/>
      <c r="V96" s="364"/>
      <c r="W96" s="12"/>
    </row>
    <row r="97" spans="1:25" x14ac:dyDescent="0.2">
      <c r="A97" s="11"/>
      <c r="B97" s="371"/>
      <c r="C97" s="372"/>
      <c r="D97" s="372"/>
      <c r="E97" s="373"/>
      <c r="F97" s="361"/>
      <c r="G97" s="362"/>
      <c r="H97" s="362"/>
      <c r="I97" s="362"/>
      <c r="J97" s="363"/>
      <c r="K97" s="12"/>
      <c r="M97" s="11"/>
      <c r="N97" s="360"/>
      <c r="O97" s="360"/>
      <c r="P97" s="360"/>
      <c r="Q97" s="360"/>
      <c r="R97" s="364"/>
      <c r="S97" s="364"/>
      <c r="T97" s="364"/>
      <c r="U97" s="364"/>
      <c r="V97" s="364"/>
      <c r="W97" s="12"/>
    </row>
    <row r="98" spans="1:25" x14ac:dyDescent="0.2">
      <c r="A98" s="11"/>
      <c r="B98" s="371"/>
      <c r="C98" s="372"/>
      <c r="D98" s="372"/>
      <c r="E98" s="373"/>
      <c r="F98" s="361"/>
      <c r="G98" s="362"/>
      <c r="H98" s="362"/>
      <c r="I98" s="362"/>
      <c r="J98" s="363"/>
      <c r="K98" s="12"/>
      <c r="M98" s="11"/>
      <c r="N98" s="360"/>
      <c r="O98" s="360"/>
      <c r="P98" s="360"/>
      <c r="Q98" s="360"/>
      <c r="R98" s="364"/>
      <c r="S98" s="364"/>
      <c r="T98" s="364"/>
      <c r="U98" s="364"/>
      <c r="V98" s="364"/>
      <c r="W98" s="12"/>
    </row>
    <row r="99" spans="1:25" x14ac:dyDescent="0.2">
      <c r="A99" s="11"/>
      <c r="B99" s="371"/>
      <c r="C99" s="372"/>
      <c r="D99" s="372"/>
      <c r="E99" s="373"/>
      <c r="F99" s="361"/>
      <c r="G99" s="362"/>
      <c r="H99" s="362"/>
      <c r="I99" s="362"/>
      <c r="J99" s="363"/>
      <c r="K99" s="12"/>
      <c r="M99" s="11"/>
      <c r="N99" s="360"/>
      <c r="O99" s="360"/>
      <c r="P99" s="360"/>
      <c r="Q99" s="360"/>
      <c r="R99" s="364"/>
      <c r="S99" s="364"/>
      <c r="T99" s="364"/>
      <c r="U99" s="364"/>
      <c r="V99" s="364"/>
      <c r="W99" s="12"/>
    </row>
    <row r="100" spans="1:25" x14ac:dyDescent="0.2">
      <c r="A100" s="11"/>
      <c r="B100" s="371"/>
      <c r="C100" s="372"/>
      <c r="D100" s="372"/>
      <c r="E100" s="373"/>
      <c r="F100" s="361"/>
      <c r="G100" s="362"/>
      <c r="H100" s="362"/>
      <c r="I100" s="362"/>
      <c r="J100" s="363"/>
      <c r="K100" s="12"/>
      <c r="M100" s="11"/>
      <c r="N100" s="360"/>
      <c r="O100" s="360"/>
      <c r="P100" s="360"/>
      <c r="Q100" s="360"/>
      <c r="R100" s="364"/>
      <c r="S100" s="364"/>
      <c r="T100" s="364"/>
      <c r="U100" s="364"/>
      <c r="V100" s="364"/>
      <c r="W100" s="12"/>
    </row>
    <row r="101" spans="1:25" x14ac:dyDescent="0.2">
      <c r="A101" s="11"/>
      <c r="B101" s="371"/>
      <c r="C101" s="372"/>
      <c r="D101" s="372"/>
      <c r="E101" s="373"/>
      <c r="F101" s="361"/>
      <c r="G101" s="362"/>
      <c r="H101" s="362"/>
      <c r="I101" s="362"/>
      <c r="J101" s="363"/>
      <c r="K101" s="12"/>
      <c r="M101" s="11"/>
      <c r="N101" s="360"/>
      <c r="O101" s="360"/>
      <c r="P101" s="360"/>
      <c r="Q101" s="360"/>
      <c r="R101" s="386"/>
      <c r="S101" s="387"/>
      <c r="T101" s="387"/>
      <c r="U101" s="387"/>
      <c r="V101" s="388"/>
      <c r="W101" s="12"/>
    </row>
    <row r="102" spans="1:25" x14ac:dyDescent="0.2">
      <c r="A102" s="11"/>
      <c r="B102" s="371"/>
      <c r="C102" s="372"/>
      <c r="D102" s="372"/>
      <c r="E102" s="373"/>
      <c r="F102" s="361"/>
      <c r="G102" s="362"/>
      <c r="H102" s="362"/>
      <c r="I102" s="362"/>
      <c r="J102" s="363"/>
      <c r="K102" s="12"/>
      <c r="M102" s="11"/>
      <c r="N102" s="360"/>
      <c r="O102" s="360"/>
      <c r="P102" s="360"/>
      <c r="Q102" s="360"/>
      <c r="R102" s="364"/>
      <c r="S102" s="364"/>
      <c r="T102" s="364"/>
      <c r="U102" s="364"/>
      <c r="V102" s="364"/>
      <c r="W102" s="12"/>
    </row>
    <row r="103" spans="1:25" x14ac:dyDescent="0.2">
      <c r="A103" s="11"/>
      <c r="B103" s="368"/>
      <c r="C103" s="369"/>
      <c r="D103" s="369"/>
      <c r="E103" s="370"/>
      <c r="F103" s="428"/>
      <c r="G103" s="429"/>
      <c r="H103" s="429"/>
      <c r="I103" s="429"/>
      <c r="J103" s="430"/>
      <c r="K103" s="12"/>
      <c r="M103" s="11"/>
      <c r="N103" s="366"/>
      <c r="O103" s="366"/>
      <c r="P103" s="366"/>
      <c r="Q103" s="366"/>
      <c r="R103" s="380"/>
      <c r="S103" s="380"/>
      <c r="T103" s="380"/>
      <c r="U103" s="380"/>
      <c r="V103" s="380"/>
      <c r="W103" s="12"/>
    </row>
    <row r="104" spans="1:25" ht="4.5" customHeight="1" x14ac:dyDescent="0.2">
      <c r="A104" s="11"/>
      <c r="B104" s="10"/>
      <c r="C104" s="10"/>
      <c r="D104" s="10"/>
      <c r="E104" s="10"/>
      <c r="F104" s="10"/>
      <c r="G104" s="10"/>
      <c r="H104" s="10"/>
      <c r="I104" s="10"/>
      <c r="J104" s="10"/>
      <c r="N104" s="10"/>
      <c r="O104" s="10"/>
      <c r="P104" s="10"/>
      <c r="Q104" s="10"/>
      <c r="R104" s="10"/>
      <c r="S104" s="10"/>
      <c r="T104" s="10"/>
      <c r="U104" s="10"/>
      <c r="V104" s="10"/>
    </row>
    <row r="105" spans="1:25" ht="35.25" customHeight="1" x14ac:dyDescent="0.2">
      <c r="A105" s="11"/>
      <c r="B105" s="348" t="s">
        <v>178</v>
      </c>
      <c r="C105" s="349"/>
      <c r="D105" s="349"/>
      <c r="E105" s="349"/>
      <c r="F105" s="349"/>
      <c r="G105" s="349"/>
      <c r="H105" s="349"/>
      <c r="I105" s="349"/>
      <c r="J105" s="350"/>
      <c r="N105" s="345" t="s">
        <v>177</v>
      </c>
      <c r="O105" s="346"/>
      <c r="P105" s="346"/>
      <c r="Q105" s="346"/>
      <c r="R105" s="346"/>
      <c r="S105" s="346"/>
      <c r="T105" s="346"/>
      <c r="U105" s="346"/>
      <c r="V105" s="347"/>
    </row>
    <row r="106" spans="1:25" ht="6" customHeight="1" x14ac:dyDescent="0.2">
      <c r="A106" s="21"/>
      <c r="B106" s="21"/>
      <c r="C106" s="21"/>
      <c r="D106" s="21"/>
      <c r="E106" s="21"/>
      <c r="F106" s="21"/>
      <c r="G106" s="21"/>
      <c r="H106" s="21"/>
      <c r="I106" s="21"/>
      <c r="J106" s="21"/>
      <c r="K106" s="21"/>
      <c r="L106" s="21"/>
      <c r="M106" s="21"/>
      <c r="N106" s="21"/>
      <c r="O106" s="21"/>
      <c r="P106" s="21"/>
      <c r="Q106" s="21"/>
      <c r="R106" s="21"/>
      <c r="S106" s="21"/>
      <c r="T106" s="21"/>
      <c r="U106" s="21"/>
      <c r="V106" s="21"/>
      <c r="W106" s="21"/>
      <c r="X106" s="21"/>
    </row>
    <row r="107" spans="1:25" x14ac:dyDescent="0.2">
      <c r="A107" s="21"/>
      <c r="B107" s="21"/>
      <c r="C107" s="21"/>
      <c r="D107" s="21"/>
      <c r="E107" s="21"/>
      <c r="F107" s="21"/>
      <c r="G107" s="21"/>
      <c r="H107" s="21"/>
      <c r="I107" s="21"/>
      <c r="J107" s="21"/>
      <c r="K107" s="21"/>
      <c r="L107" s="21"/>
      <c r="M107" s="21"/>
      <c r="N107" s="21"/>
      <c r="O107" s="21"/>
      <c r="P107" s="21"/>
      <c r="Q107" s="21"/>
      <c r="R107" s="21"/>
      <c r="S107" s="21"/>
      <c r="T107" s="21"/>
      <c r="U107" s="21"/>
      <c r="V107" s="21"/>
      <c r="W107" s="21"/>
      <c r="X107" s="21"/>
      <c r="Y107" s="304"/>
    </row>
    <row r="108" spans="1:25" s="267" customFormat="1" ht="19.5" customHeight="1" x14ac:dyDescent="0.2">
      <c r="A108" s="179" t="s">
        <v>127</v>
      </c>
      <c r="B108" s="180"/>
      <c r="C108" s="180"/>
      <c r="D108" s="180"/>
      <c r="E108" s="180"/>
      <c r="F108" s="180"/>
      <c r="G108" s="180"/>
      <c r="H108" s="180"/>
      <c r="I108" s="180"/>
      <c r="J108" s="180"/>
      <c r="K108" s="180"/>
      <c r="L108" s="180"/>
      <c r="M108" s="180"/>
      <c r="N108" s="180"/>
      <c r="O108" s="180"/>
      <c r="P108" s="180"/>
      <c r="Q108" s="180"/>
      <c r="R108" s="180"/>
      <c r="S108" s="180"/>
      <c r="T108" s="180"/>
      <c r="U108" s="180"/>
      <c r="V108" s="180"/>
      <c r="W108" s="180"/>
      <c r="X108" s="180"/>
      <c r="Y108" s="180"/>
    </row>
    <row r="109" spans="1:25" ht="36" customHeight="1" x14ac:dyDescent="0.2">
      <c r="A109" s="247" t="s">
        <v>27</v>
      </c>
      <c r="B109" s="205" t="s">
        <v>174</v>
      </c>
      <c r="C109" s="205"/>
      <c r="D109" s="205"/>
      <c r="E109" s="205"/>
      <c r="F109" s="205"/>
      <c r="G109" s="205"/>
      <c r="H109" s="205"/>
      <c r="I109" s="205"/>
      <c r="J109" s="205"/>
      <c r="K109" s="205"/>
      <c r="L109" s="205"/>
      <c r="M109" s="205"/>
      <c r="N109" s="205"/>
      <c r="O109" s="205"/>
      <c r="P109" s="205"/>
      <c r="Q109" s="205"/>
      <c r="R109" s="205"/>
      <c r="S109" s="205"/>
      <c r="T109" s="205"/>
      <c r="U109" s="205"/>
      <c r="V109" s="205"/>
      <c r="W109" s="205"/>
      <c r="X109" s="205"/>
      <c r="Y109" s="311"/>
    </row>
    <row r="110" spans="1:25" x14ac:dyDescent="0.2">
      <c r="A110" s="20"/>
      <c r="B110" s="20" t="s">
        <v>175</v>
      </c>
      <c r="C110" s="20"/>
      <c r="D110" s="20"/>
      <c r="E110" s="20"/>
      <c r="F110" s="20"/>
      <c r="G110" s="20"/>
      <c r="H110" s="20"/>
      <c r="I110" s="20"/>
      <c r="J110" s="20"/>
      <c r="K110" s="20"/>
      <c r="L110" s="20"/>
      <c r="M110" s="20"/>
      <c r="N110" s="20"/>
      <c r="O110" s="20"/>
      <c r="P110" s="20"/>
      <c r="Q110" s="20"/>
      <c r="R110" s="20"/>
      <c r="S110" s="20"/>
      <c r="T110" s="20"/>
      <c r="U110" s="20"/>
      <c r="V110" s="20"/>
      <c r="W110" s="20"/>
      <c r="X110" s="23"/>
      <c r="Y110" s="311"/>
    </row>
    <row r="111" spans="1:25" x14ac:dyDescent="0.2">
      <c r="A111" s="20"/>
      <c r="C111" s="20"/>
      <c r="D111" s="20"/>
      <c r="E111" s="20"/>
      <c r="F111" s="20"/>
      <c r="G111" s="20"/>
      <c r="H111" s="20"/>
      <c r="I111" s="20"/>
      <c r="J111" s="20"/>
      <c r="K111" s="20"/>
      <c r="L111" s="20"/>
      <c r="M111" s="20"/>
      <c r="N111" s="20"/>
      <c r="O111" s="20"/>
      <c r="P111" s="20"/>
      <c r="Q111" s="20"/>
      <c r="R111" s="20"/>
      <c r="S111" s="20"/>
      <c r="T111" s="20"/>
      <c r="U111" s="20"/>
      <c r="V111" s="20"/>
      <c r="W111" s="20"/>
      <c r="X111" s="23"/>
    </row>
    <row r="112" spans="1:25" x14ac:dyDescent="0.2">
      <c r="A112" s="36"/>
      <c r="B112" s="20" t="s">
        <v>101</v>
      </c>
      <c r="C112" s="36"/>
      <c r="D112" s="36"/>
      <c r="E112" s="36"/>
      <c r="F112" s="36"/>
      <c r="G112" s="36"/>
      <c r="H112" s="36"/>
      <c r="I112" s="36"/>
      <c r="J112" s="36"/>
      <c r="K112" s="36"/>
      <c r="L112" s="36"/>
      <c r="M112" s="36"/>
      <c r="N112" s="36"/>
      <c r="O112" s="36"/>
      <c r="P112" s="36"/>
      <c r="Q112" s="36"/>
      <c r="R112" s="36"/>
      <c r="S112" s="36"/>
      <c r="T112" s="36"/>
      <c r="U112" s="36"/>
      <c r="V112" s="36"/>
      <c r="W112" s="36"/>
      <c r="X112" s="35"/>
    </row>
    <row r="113" spans="1:24" x14ac:dyDescent="0.2">
      <c r="A113" s="34"/>
      <c r="B113" s="26"/>
      <c r="C113" s="26"/>
      <c r="D113" s="26"/>
      <c r="E113" s="26"/>
      <c r="F113" s="26"/>
      <c r="G113" s="26"/>
      <c r="H113" s="26"/>
    </row>
    <row r="114" spans="1:24" x14ac:dyDescent="0.2">
      <c r="A114" s="14"/>
      <c r="B114" s="33" t="s">
        <v>26</v>
      </c>
      <c r="C114" s="33"/>
      <c r="D114" s="33"/>
      <c r="E114" s="33"/>
      <c r="F114" s="33"/>
      <c r="G114" s="33"/>
      <c r="H114" s="33"/>
      <c r="I114" s="33"/>
      <c r="J114" s="33"/>
      <c r="K114" s="4"/>
      <c r="L114" s="4"/>
      <c r="M114" s="4"/>
      <c r="N114" s="33" t="s">
        <v>25</v>
      </c>
      <c r="O114" s="33"/>
      <c r="P114" s="33"/>
      <c r="Q114" s="33"/>
      <c r="R114" s="33"/>
      <c r="S114" s="33"/>
      <c r="T114" s="33"/>
      <c r="U114" s="33"/>
      <c r="V114" s="33"/>
      <c r="W114" s="4"/>
      <c r="X114" s="4"/>
    </row>
    <row r="115" spans="1:24" ht="75" customHeight="1" x14ac:dyDescent="0.2">
      <c r="A115" s="11"/>
      <c r="B115" s="367"/>
      <c r="C115" s="367"/>
      <c r="D115" s="367"/>
      <c r="E115" s="367"/>
      <c r="F115" s="367"/>
      <c r="G115" s="367"/>
      <c r="H115" s="367"/>
      <c r="I115" s="367"/>
      <c r="J115" s="367"/>
      <c r="K115" s="12"/>
      <c r="M115" s="11"/>
      <c r="N115" s="367"/>
      <c r="O115" s="367"/>
      <c r="P115" s="367"/>
      <c r="Q115" s="367"/>
      <c r="R115" s="367"/>
      <c r="S115" s="367"/>
      <c r="T115" s="367"/>
      <c r="U115" s="367"/>
      <c r="V115" s="367"/>
      <c r="W115" s="12"/>
    </row>
    <row r="116" spans="1:24" x14ac:dyDescent="0.2">
      <c r="B116" s="32"/>
      <c r="C116" s="32"/>
      <c r="D116" s="32"/>
      <c r="E116" s="32"/>
      <c r="F116" s="210"/>
      <c r="G116" s="210"/>
      <c r="H116" s="210"/>
      <c r="I116" s="211"/>
      <c r="J116" s="210"/>
      <c r="K116" s="31"/>
      <c r="L116" s="30"/>
      <c r="M116" s="30"/>
      <c r="N116" s="30"/>
      <c r="O116" s="30"/>
      <c r="P116" s="30"/>
      <c r="Q116" s="29"/>
      <c r="R116" s="31"/>
      <c r="S116" s="30"/>
      <c r="T116" s="30"/>
      <c r="U116" s="30"/>
      <c r="V116" s="30"/>
      <c r="W116" s="30"/>
      <c r="X116" s="29"/>
    </row>
    <row r="117" spans="1:24" x14ac:dyDescent="0.2">
      <c r="B117" s="9" t="s">
        <v>131</v>
      </c>
      <c r="E117" s="183"/>
      <c r="F117" s="365"/>
      <c r="G117" s="365"/>
      <c r="H117" s="365"/>
      <c r="I117" s="365"/>
      <c r="J117" s="365"/>
      <c r="K117" s="12"/>
      <c r="N117" s="212"/>
      <c r="O117" s="212"/>
      <c r="P117" s="212"/>
      <c r="Q117" s="212"/>
      <c r="R117" s="212"/>
      <c r="S117" s="212"/>
      <c r="T117" s="212"/>
      <c r="U117" s="212"/>
      <c r="V117" s="212"/>
    </row>
    <row r="118" spans="1:24" x14ac:dyDescent="0.2">
      <c r="F118" s="203"/>
      <c r="G118" s="203"/>
      <c r="H118" s="203"/>
      <c r="I118" s="203"/>
      <c r="J118" s="203"/>
      <c r="N118" s="203"/>
      <c r="O118" s="203"/>
      <c r="P118" s="203"/>
      <c r="Q118" s="203"/>
      <c r="R118" s="203"/>
      <c r="S118" s="203"/>
      <c r="T118" s="203"/>
      <c r="U118" s="203"/>
      <c r="V118" s="203"/>
    </row>
    <row r="119" spans="1:24" x14ac:dyDescent="0.2"/>
    <row r="120" spans="1:24" x14ac:dyDescent="0.2"/>
    <row r="121" spans="1:24" x14ac:dyDescent="0.2"/>
    <row r="122" spans="1:24" x14ac:dyDescent="0.2"/>
    <row r="123" spans="1:24" x14ac:dyDescent="0.2"/>
    <row r="124" spans="1:24" x14ac:dyDescent="0.2"/>
    <row r="125" spans="1:24" x14ac:dyDescent="0.2"/>
    <row r="126" spans="1:24" x14ac:dyDescent="0.2"/>
    <row r="127" spans="1:24" x14ac:dyDescent="0.2"/>
    <row r="128" spans="1:24" x14ac:dyDescent="0.2"/>
    <row r="129" x14ac:dyDescent="0.2"/>
    <row r="130" x14ac:dyDescent="0.2"/>
    <row r="131" x14ac:dyDescent="0.2"/>
    <row r="132" x14ac:dyDescent="0.2"/>
    <row r="133" x14ac:dyDescent="0.2"/>
    <row r="134" x14ac:dyDescent="0.2"/>
    <row r="135" x14ac:dyDescent="0.2"/>
    <row r="136" x14ac:dyDescent="0.2"/>
    <row r="137" x14ac:dyDescent="0.2"/>
    <row r="138" x14ac:dyDescent="0.2"/>
    <row r="139" x14ac:dyDescent="0.2"/>
    <row r="140" x14ac:dyDescent="0.2"/>
    <row r="141" x14ac:dyDescent="0.2"/>
    <row r="142" x14ac:dyDescent="0.2"/>
    <row r="143" x14ac:dyDescent="0.2"/>
    <row r="144" x14ac:dyDescent="0.2"/>
    <row r="145" x14ac:dyDescent="0.2"/>
    <row r="146" x14ac:dyDescent="0.2"/>
    <row r="147" x14ac:dyDescent="0.2"/>
    <row r="148" x14ac:dyDescent="0.2"/>
    <row r="149" x14ac:dyDescent="0.2"/>
    <row r="150" x14ac:dyDescent="0.2"/>
    <row r="151" x14ac:dyDescent="0.2"/>
    <row r="152" x14ac:dyDescent="0.2"/>
    <row r="153" x14ac:dyDescent="0.2"/>
    <row r="154" x14ac:dyDescent="0.2"/>
    <row r="155" x14ac:dyDescent="0.2"/>
    <row r="156" x14ac:dyDescent="0.2"/>
    <row r="157" x14ac:dyDescent="0.2"/>
    <row r="158" x14ac:dyDescent="0.2"/>
    <row r="159" x14ac:dyDescent="0.2"/>
    <row r="160" x14ac:dyDescent="0.2"/>
    <row r="161" x14ac:dyDescent="0.2"/>
    <row r="162" x14ac:dyDescent="0.2"/>
    <row r="163" x14ac:dyDescent="0.2"/>
    <row r="164" x14ac:dyDescent="0.2"/>
    <row r="165" x14ac:dyDescent="0.2"/>
    <row r="166" x14ac:dyDescent="0.2"/>
    <row r="167" x14ac:dyDescent="0.2"/>
    <row r="168" x14ac:dyDescent="0.2"/>
    <row r="169" x14ac:dyDescent="0.2"/>
    <row r="170" x14ac:dyDescent="0.2"/>
    <row r="171" x14ac:dyDescent="0.2"/>
    <row r="172" x14ac:dyDescent="0.2"/>
    <row r="173" x14ac:dyDescent="0.2"/>
    <row r="174" x14ac:dyDescent="0.2"/>
    <row r="175" x14ac:dyDescent="0.2"/>
    <row r="176" x14ac:dyDescent="0.2"/>
    <row r="177" x14ac:dyDescent="0.2"/>
    <row r="178" x14ac:dyDescent="0.2"/>
    <row r="179" x14ac:dyDescent="0.2"/>
    <row r="180" x14ac:dyDescent="0.2"/>
    <row r="181" x14ac:dyDescent="0.2"/>
    <row r="182" x14ac:dyDescent="0.2"/>
    <row r="183" x14ac:dyDescent="0.2"/>
    <row r="184" x14ac:dyDescent="0.2"/>
    <row r="185" x14ac:dyDescent="0.2"/>
    <row r="186" x14ac:dyDescent="0.2"/>
    <row r="187" x14ac:dyDescent="0.2"/>
    <row r="188" x14ac:dyDescent="0.2"/>
    <row r="189" x14ac:dyDescent="0.2"/>
    <row r="190" x14ac:dyDescent="0.2"/>
    <row r="191" x14ac:dyDescent="0.2"/>
    <row r="192" x14ac:dyDescent="0.2"/>
    <row r="193" x14ac:dyDescent="0.2"/>
    <row r="194" x14ac:dyDescent="0.2"/>
    <row r="195" x14ac:dyDescent="0.2"/>
    <row r="196" x14ac:dyDescent="0.2"/>
    <row r="197" x14ac:dyDescent="0.2"/>
    <row r="198" x14ac:dyDescent="0.2"/>
    <row r="199" x14ac:dyDescent="0.2"/>
    <row r="200" x14ac:dyDescent="0.2"/>
    <row r="201" x14ac:dyDescent="0.2"/>
    <row r="202" x14ac:dyDescent="0.2"/>
    <row r="203" x14ac:dyDescent="0.2"/>
    <row r="204" x14ac:dyDescent="0.2"/>
    <row r="205" x14ac:dyDescent="0.2"/>
    <row r="206" x14ac:dyDescent="0.2"/>
    <row r="207" x14ac:dyDescent="0.2"/>
    <row r="208" x14ac:dyDescent="0.2"/>
    <row r="209" x14ac:dyDescent="0.2"/>
    <row r="210" x14ac:dyDescent="0.2"/>
    <row r="211" x14ac:dyDescent="0.2"/>
    <row r="212" x14ac:dyDescent="0.2"/>
    <row r="213" x14ac:dyDescent="0.2"/>
    <row r="214" x14ac:dyDescent="0.2"/>
    <row r="215" x14ac:dyDescent="0.2"/>
    <row r="216" x14ac:dyDescent="0.2"/>
    <row r="217" x14ac:dyDescent="0.2"/>
    <row r="218" x14ac:dyDescent="0.2"/>
    <row r="219" x14ac:dyDescent="0.2"/>
    <row r="220" x14ac:dyDescent="0.2"/>
  </sheetData>
  <sheetProtection algorithmName="SHA-512" hashValue="NhCzvWTm2t2SurcAet9PDhAm7CiTZvLCdnsdN+phCPbxps2lsoF4kRtBygNq/1GkfF9Zq3sRw6XzOIz26O0PoA==" saltValue="3XH/eNW7ect45OphKJ45Zg==" spinCount="100000" sheet="1" objects="1" scenarios="1"/>
  <mergeCells count="193">
    <mergeCell ref="B6:P6"/>
    <mergeCell ref="B7:J7"/>
    <mergeCell ref="H80:J80"/>
    <mergeCell ref="N77:Q77"/>
    <mergeCell ref="N78:Q78"/>
    <mergeCell ref="N79:Q79"/>
    <mergeCell ref="N80:Q80"/>
    <mergeCell ref="B32:J32"/>
    <mergeCell ref="N68:V68"/>
    <mergeCell ref="H76:J76"/>
    <mergeCell ref="N72:Q72"/>
    <mergeCell ref="R72:V72"/>
    <mergeCell ref="R78:V78"/>
    <mergeCell ref="R79:V79"/>
    <mergeCell ref="R80:V80"/>
    <mergeCell ref="T7:W7"/>
    <mergeCell ref="T8:W8"/>
    <mergeCell ref="S27:W27"/>
    <mergeCell ref="R73:V73"/>
    <mergeCell ref="R74:V74"/>
    <mergeCell ref="R75:V75"/>
    <mergeCell ref="B57:F57"/>
    <mergeCell ref="N7:Q7"/>
    <mergeCell ref="K36:P36"/>
    <mergeCell ref="B9:J9"/>
    <mergeCell ref="K12:Q12"/>
    <mergeCell ref="K16:O16"/>
    <mergeCell ref="B10:J10"/>
    <mergeCell ref="K10:M10"/>
    <mergeCell ref="K27:O27"/>
    <mergeCell ref="K7:M7"/>
    <mergeCell ref="K8:Q8"/>
    <mergeCell ref="K20:Q20"/>
    <mergeCell ref="K9:Q9"/>
    <mergeCell ref="K17:O17"/>
    <mergeCell ref="B19:P19"/>
    <mergeCell ref="B8:J8"/>
    <mergeCell ref="B90:E90"/>
    <mergeCell ref="B88:E88"/>
    <mergeCell ref="N91:Q91"/>
    <mergeCell ref="N82:Q82"/>
    <mergeCell ref="N81:Q81"/>
    <mergeCell ref="K32:O32"/>
    <mergeCell ref="B16:F16"/>
    <mergeCell ref="B17:F17"/>
    <mergeCell ref="B27:F27"/>
    <mergeCell ref="B34:J34"/>
    <mergeCell ref="B30:J30"/>
    <mergeCell ref="K31:O31"/>
    <mergeCell ref="S57:W57"/>
    <mergeCell ref="S49:W49"/>
    <mergeCell ref="B68:J68"/>
    <mergeCell ref="E72:G72"/>
    <mergeCell ref="H74:J74"/>
    <mergeCell ref="S56:W56"/>
    <mergeCell ref="F100:J100"/>
    <mergeCell ref="B83:D83"/>
    <mergeCell ref="E83:G83"/>
    <mergeCell ref="E81:G81"/>
    <mergeCell ref="F97:J97"/>
    <mergeCell ref="F94:J94"/>
    <mergeCell ref="H81:J81"/>
    <mergeCell ref="R83:V83"/>
    <mergeCell ref="N87:V87"/>
    <mergeCell ref="R90:V90"/>
    <mergeCell ref="F90:J90"/>
    <mergeCell ref="N90:Q90"/>
    <mergeCell ref="R81:V81"/>
    <mergeCell ref="R82:V82"/>
    <mergeCell ref="R99:V99"/>
    <mergeCell ref="N98:Q98"/>
    <mergeCell ref="N99:Q99"/>
    <mergeCell ref="B89:E89"/>
    <mergeCell ref="H83:J83"/>
    <mergeCell ref="R77:V77"/>
    <mergeCell ref="B56:F56"/>
    <mergeCell ref="K56:O56"/>
    <mergeCell ref="R89:V89"/>
    <mergeCell ref="F88:J88"/>
    <mergeCell ref="F89:J89"/>
    <mergeCell ref="N88:Q88"/>
    <mergeCell ref="R88:V88"/>
    <mergeCell ref="N89:Q89"/>
    <mergeCell ref="B80:D80"/>
    <mergeCell ref="N76:Q76"/>
    <mergeCell ref="B76:D76"/>
    <mergeCell ref="B75:D75"/>
    <mergeCell ref="E73:G73"/>
    <mergeCell ref="N73:Q73"/>
    <mergeCell ref="N74:Q74"/>
    <mergeCell ref="N75:Q75"/>
    <mergeCell ref="E71:G71"/>
    <mergeCell ref="H71:J71"/>
    <mergeCell ref="E74:G74"/>
    <mergeCell ref="H75:J75"/>
    <mergeCell ref="B72:D72"/>
    <mergeCell ref="B74:D74"/>
    <mergeCell ref="F103:J103"/>
    <mergeCell ref="F101:J101"/>
    <mergeCell ref="F99:J99"/>
    <mergeCell ref="S48:W48"/>
    <mergeCell ref="S50:W50"/>
    <mergeCell ref="B78:D78"/>
    <mergeCell ref="B77:D77"/>
    <mergeCell ref="B92:E92"/>
    <mergeCell ref="F92:J92"/>
    <mergeCell ref="E78:G78"/>
    <mergeCell ref="H78:J78"/>
    <mergeCell ref="B79:D79"/>
    <mergeCell ref="E80:G80"/>
    <mergeCell ref="B81:D81"/>
    <mergeCell ref="H79:J79"/>
    <mergeCell ref="E79:G79"/>
    <mergeCell ref="H77:J77"/>
    <mergeCell ref="E77:G77"/>
    <mergeCell ref="H73:J73"/>
    <mergeCell ref="F93:J93"/>
    <mergeCell ref="B91:E91"/>
    <mergeCell ref="F96:J96"/>
    <mergeCell ref="B97:E97"/>
    <mergeCell ref="H82:J82"/>
    <mergeCell ref="S16:W16"/>
    <mergeCell ref="K21:Q21"/>
    <mergeCell ref="B22:I23"/>
    <mergeCell ref="B25:G26"/>
    <mergeCell ref="B28:F28"/>
    <mergeCell ref="E76:G76"/>
    <mergeCell ref="B73:D73"/>
    <mergeCell ref="K22:Q22"/>
    <mergeCell ref="B20:J20"/>
    <mergeCell ref="B21:J21"/>
    <mergeCell ref="B31:J31"/>
    <mergeCell ref="B47:F47"/>
    <mergeCell ref="H72:J72"/>
    <mergeCell ref="B71:D71"/>
    <mergeCell ref="R76:V76"/>
    <mergeCell ref="K34:O34"/>
    <mergeCell ref="B55:F55"/>
    <mergeCell ref="K55:O55"/>
    <mergeCell ref="B48:F48"/>
    <mergeCell ref="B49:F49"/>
    <mergeCell ref="E75:G75"/>
    <mergeCell ref="B37:X37"/>
    <mergeCell ref="D38:J38"/>
    <mergeCell ref="K57:O57"/>
    <mergeCell ref="B101:E101"/>
    <mergeCell ref="F102:J102"/>
    <mergeCell ref="K43:P43"/>
    <mergeCell ref="B52:W52"/>
    <mergeCell ref="R103:V103"/>
    <mergeCell ref="B95:E95"/>
    <mergeCell ref="B87:J87"/>
    <mergeCell ref="N83:Q83"/>
    <mergeCell ref="F91:J91"/>
    <mergeCell ref="B82:D82"/>
    <mergeCell ref="E82:G82"/>
    <mergeCell ref="R96:V96"/>
    <mergeCell ref="R101:V101"/>
    <mergeCell ref="R100:V100"/>
    <mergeCell ref="R102:V102"/>
    <mergeCell ref="B94:E94"/>
    <mergeCell ref="B96:E96"/>
    <mergeCell ref="R91:V91"/>
    <mergeCell ref="N92:Q92"/>
    <mergeCell ref="R92:V92"/>
    <mergeCell ref="N93:Q93"/>
    <mergeCell ref="R93:V93"/>
    <mergeCell ref="B93:E93"/>
    <mergeCell ref="B102:E102"/>
    <mergeCell ref="N105:V105"/>
    <mergeCell ref="B105:J105"/>
    <mergeCell ref="Q31:W34"/>
    <mergeCell ref="N94:Q94"/>
    <mergeCell ref="F95:J95"/>
    <mergeCell ref="R95:V95"/>
    <mergeCell ref="R94:V94"/>
    <mergeCell ref="F117:J117"/>
    <mergeCell ref="N95:Q95"/>
    <mergeCell ref="N103:Q103"/>
    <mergeCell ref="N96:Q96"/>
    <mergeCell ref="B115:J115"/>
    <mergeCell ref="N115:V115"/>
    <mergeCell ref="N97:Q97"/>
    <mergeCell ref="R97:V97"/>
    <mergeCell ref="R98:V98"/>
    <mergeCell ref="N102:Q102"/>
    <mergeCell ref="N100:Q100"/>
    <mergeCell ref="N101:Q101"/>
    <mergeCell ref="F98:J98"/>
    <mergeCell ref="B103:E103"/>
    <mergeCell ref="B98:E98"/>
    <mergeCell ref="B99:E99"/>
    <mergeCell ref="B100:E100"/>
  </mergeCells>
  <conditionalFormatting sqref="B25:W28">
    <cfRule type="expression" dxfId="5" priority="29">
      <formula>$K$22="Nee"</formula>
    </cfRule>
  </conditionalFormatting>
  <dataValidations count="5">
    <dataValidation type="decimal" allowBlank="1" showInputMessage="1" showErrorMessage="1" error="Vul een decimaal getal in" sqref="E40:I40 K40:N40 Q40:U40" xr:uid="{00000000-0002-0000-0100-000000000000}">
      <formula1>0</formula1>
      <formula2>10</formula2>
    </dataValidation>
    <dataValidation type="list" allowBlank="1" showInputMessage="1" showErrorMessage="1" error="Graag alleen Ja of Nee invullen." sqref="K22:Q22" xr:uid="{00000000-0002-0000-0100-000002000000}">
      <formula1>"Ja,Nee"</formula1>
    </dataValidation>
    <dataValidation type="date" allowBlank="1" showInputMessage="1" showErrorMessage="1" error="Vul een datum in" sqref="N89:Q103 B89:B103 C90:E103" xr:uid="{00000000-0002-0000-0100-000003000000}">
      <formula1>1</formula1>
      <formula2>401768</formula2>
    </dataValidation>
    <dataValidation type="date" operator="greaterThan" allowBlank="1" showInputMessage="1" showErrorMessage="1" error="De begindatum van het verlof moet na de geboortedatum zijn!" sqref="K31:O31" xr:uid="{00000000-0002-0000-0100-000004000000}">
      <formula1>K21</formula1>
    </dataValidation>
    <dataValidation type="date" allowBlank="1" showInputMessage="1" showErrorMessage="1" error="De verlofperiode moet tussen de geboortedatum en het bereiken van 1 jaar liggen." sqref="K32:O32" xr:uid="{77C7E10F-1A24-4CB2-8F02-A7153E71354B}">
      <formula1>K21</formula1>
      <formula2>K21+365</formula2>
    </dataValidation>
  </dataValidations>
  <printOptions horizontalCentered="1"/>
  <pageMargins left="7.874015748031496E-2" right="7.874015748031496E-2" top="0.78740157480314965" bottom="0.27559055118110237" header="0.47244094488188981" footer="7.874015748031496E-2"/>
  <pageSetup paperSize="9" scale="70" orientation="portrait" r:id="rId1"/>
  <headerFooter alignWithMargins="0">
    <oddFooter xml:space="preserve">&amp;LPrintdatum: &amp;D&amp;CPagina &amp;P/&amp;N&amp;R&amp;8Versie 202011  </oddFooter>
  </headerFooter>
  <rowBreaks count="1" manualBreakCount="1">
    <brk id="63" max="24"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D6A35BD6-A28B-44BE-BF28-DF7E5ED02686}">
          <x14:formula1>
            <xm:f>Kalender!$Q$9:$Q$10</xm:f>
          </x14:formula1>
          <xm:sqref>K10:M10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4D3537-1B5A-42E6-8C69-E203E581815F}">
  <dimension ref="A1:F23"/>
  <sheetViews>
    <sheetView workbookViewId="0"/>
  </sheetViews>
  <sheetFormatPr defaultRowHeight="14.25" x14ac:dyDescent="0.2"/>
  <cols>
    <col min="1" max="1" width="10.875" style="21" bestFit="1" customWidth="1"/>
    <col min="2" max="2" width="12.125" style="125" bestFit="1" customWidth="1"/>
    <col min="3" max="3" width="8.875" style="125" bestFit="1" customWidth="1"/>
    <col min="4" max="4" width="12.125" style="125" bestFit="1" customWidth="1"/>
    <col min="5" max="5" width="8.875" style="125" bestFit="1" customWidth="1"/>
    <col min="6" max="6" width="43.25" style="316" bestFit="1" customWidth="1"/>
  </cols>
  <sheetData>
    <row r="1" spans="1:6" x14ac:dyDescent="0.2">
      <c r="A1" s="315"/>
      <c r="B1" s="513" t="s">
        <v>190</v>
      </c>
      <c r="C1" s="513"/>
      <c r="D1" s="513"/>
      <c r="E1" s="513"/>
      <c r="F1" s="316" t="s">
        <v>191</v>
      </c>
    </row>
    <row r="2" spans="1:6" x14ac:dyDescent="0.2">
      <c r="A2" s="315"/>
      <c r="B2" s="514" t="s">
        <v>192</v>
      </c>
      <c r="C2" s="515"/>
      <c r="D2" s="515" t="s">
        <v>193</v>
      </c>
      <c r="E2" s="515"/>
    </row>
    <row r="3" spans="1:6" x14ac:dyDescent="0.2">
      <c r="A3" s="317" t="s">
        <v>194</v>
      </c>
      <c r="B3" s="318" t="s">
        <v>93</v>
      </c>
      <c r="C3" s="318" t="s">
        <v>92</v>
      </c>
      <c r="D3" s="318" t="s">
        <v>93</v>
      </c>
      <c r="E3" s="318" t="s">
        <v>92</v>
      </c>
    </row>
    <row r="4" spans="1:6" x14ac:dyDescent="0.2">
      <c r="A4" s="122" t="s">
        <v>195</v>
      </c>
      <c r="B4" s="126">
        <v>44975</v>
      </c>
      <c r="C4" s="126">
        <v>44983</v>
      </c>
      <c r="D4" s="126">
        <v>44982</v>
      </c>
      <c r="E4" s="126">
        <v>44990</v>
      </c>
      <c r="F4" s="164" t="s">
        <v>196</v>
      </c>
    </row>
    <row r="5" spans="1:6" x14ac:dyDescent="0.2">
      <c r="A5" s="122" t="s">
        <v>197</v>
      </c>
      <c r="B5" s="126">
        <v>45045</v>
      </c>
      <c r="C5" s="126">
        <v>45053</v>
      </c>
      <c r="D5" s="126">
        <v>45045</v>
      </c>
      <c r="E5" s="126">
        <v>45053</v>
      </c>
      <c r="F5" s="164" t="s">
        <v>196</v>
      </c>
    </row>
    <row r="6" spans="1:6" x14ac:dyDescent="0.2">
      <c r="A6" s="122" t="s">
        <v>198</v>
      </c>
      <c r="B6" s="126">
        <v>45122</v>
      </c>
      <c r="C6" s="126">
        <v>45165</v>
      </c>
      <c r="D6" s="126">
        <v>45115</v>
      </c>
      <c r="E6" s="126">
        <v>45158</v>
      </c>
      <c r="F6" s="164" t="s">
        <v>196</v>
      </c>
    </row>
    <row r="7" spans="1:6" x14ac:dyDescent="0.2">
      <c r="A7" s="122" t="s">
        <v>199</v>
      </c>
      <c r="B7" s="126">
        <v>45213</v>
      </c>
      <c r="C7" s="126">
        <v>45221</v>
      </c>
      <c r="D7" s="126">
        <v>45213</v>
      </c>
      <c r="E7" s="126">
        <v>45221</v>
      </c>
      <c r="F7" s="164" t="s">
        <v>196</v>
      </c>
    </row>
    <row r="8" spans="1:6" x14ac:dyDescent="0.2">
      <c r="A8" s="122" t="s">
        <v>200</v>
      </c>
      <c r="B8" s="126">
        <v>45283</v>
      </c>
      <c r="C8" s="126">
        <v>45298</v>
      </c>
      <c r="D8" s="126">
        <v>45283</v>
      </c>
      <c r="E8" s="126">
        <v>45298</v>
      </c>
      <c r="F8" s="164" t="s">
        <v>196</v>
      </c>
    </row>
    <row r="9" spans="1:6" x14ac:dyDescent="0.2">
      <c r="A9" s="122" t="s">
        <v>201</v>
      </c>
      <c r="B9" s="126">
        <v>45332</v>
      </c>
      <c r="C9" s="126">
        <v>45340</v>
      </c>
      <c r="D9" s="126">
        <v>45339</v>
      </c>
      <c r="E9" s="126">
        <v>45347</v>
      </c>
      <c r="F9" s="164" t="s">
        <v>196</v>
      </c>
    </row>
    <row r="10" spans="1:6" x14ac:dyDescent="0.2">
      <c r="A10" s="122" t="s">
        <v>202</v>
      </c>
      <c r="B10" s="126">
        <v>45409</v>
      </c>
      <c r="C10" s="126">
        <v>45417</v>
      </c>
      <c r="D10" s="126">
        <v>45409</v>
      </c>
      <c r="E10" s="126">
        <v>45417</v>
      </c>
      <c r="F10" s="164" t="s">
        <v>196</v>
      </c>
    </row>
    <row r="11" spans="1:6" x14ac:dyDescent="0.2">
      <c r="A11" s="122" t="s">
        <v>203</v>
      </c>
      <c r="B11" s="126">
        <v>45479</v>
      </c>
      <c r="C11" s="126">
        <v>45522</v>
      </c>
      <c r="D11" s="126">
        <v>45486</v>
      </c>
      <c r="E11" s="126">
        <v>45529</v>
      </c>
      <c r="F11" s="164" t="s">
        <v>196</v>
      </c>
    </row>
    <row r="12" spans="1:6" x14ac:dyDescent="0.2">
      <c r="A12" s="122" t="s">
        <v>204</v>
      </c>
      <c r="B12" s="126">
        <v>45584</v>
      </c>
      <c r="C12" s="126">
        <v>45592</v>
      </c>
      <c r="D12" s="126">
        <v>45591</v>
      </c>
      <c r="E12" s="126">
        <v>45599</v>
      </c>
      <c r="F12" s="164" t="s">
        <v>196</v>
      </c>
    </row>
    <row r="13" spans="1:6" x14ac:dyDescent="0.2">
      <c r="A13" s="122" t="s">
        <v>205</v>
      </c>
      <c r="B13" s="126">
        <v>45647</v>
      </c>
      <c r="C13" s="126">
        <v>45662</v>
      </c>
      <c r="D13" s="126">
        <v>45647</v>
      </c>
      <c r="E13" s="126">
        <v>45662</v>
      </c>
      <c r="F13" s="164" t="s">
        <v>196</v>
      </c>
    </row>
    <row r="14" spans="1:6" x14ac:dyDescent="0.2">
      <c r="A14" s="122" t="s">
        <v>206</v>
      </c>
      <c r="B14" s="319">
        <v>45717</v>
      </c>
      <c r="C14" s="319">
        <v>45725</v>
      </c>
      <c r="D14" s="126">
        <v>45710</v>
      </c>
      <c r="E14" s="126">
        <v>45718</v>
      </c>
      <c r="F14" s="164" t="s">
        <v>196</v>
      </c>
    </row>
    <row r="15" spans="1:6" x14ac:dyDescent="0.2">
      <c r="A15" s="122" t="s">
        <v>207</v>
      </c>
      <c r="B15" s="126">
        <v>45773</v>
      </c>
      <c r="C15" s="126">
        <v>45781</v>
      </c>
      <c r="D15" s="126">
        <v>45773</v>
      </c>
      <c r="E15" s="126">
        <v>45781</v>
      </c>
      <c r="F15" s="164" t="s">
        <v>196</v>
      </c>
    </row>
    <row r="16" spans="1:6" x14ac:dyDescent="0.2">
      <c r="A16" s="122" t="s">
        <v>208</v>
      </c>
      <c r="B16" s="126">
        <v>45843</v>
      </c>
      <c r="C16" s="126">
        <v>45886</v>
      </c>
      <c r="D16" s="126">
        <v>45857</v>
      </c>
      <c r="E16" s="126">
        <v>45900</v>
      </c>
      <c r="F16" s="164" t="s">
        <v>196</v>
      </c>
    </row>
    <row r="17" spans="1:6" x14ac:dyDescent="0.2">
      <c r="A17" s="122" t="s">
        <v>209</v>
      </c>
      <c r="B17" s="126">
        <v>45941</v>
      </c>
      <c r="C17" s="126">
        <v>45949</v>
      </c>
      <c r="D17" s="126">
        <v>45948</v>
      </c>
      <c r="E17" s="126">
        <v>45956</v>
      </c>
      <c r="F17" s="164" t="s">
        <v>196</v>
      </c>
    </row>
    <row r="18" spans="1:6" x14ac:dyDescent="0.2">
      <c r="A18" s="122" t="s">
        <v>210</v>
      </c>
      <c r="B18" s="126">
        <v>46011</v>
      </c>
      <c r="C18" s="126">
        <v>46026</v>
      </c>
      <c r="D18" s="126">
        <v>46011</v>
      </c>
      <c r="E18" s="126">
        <v>46026</v>
      </c>
      <c r="F18" s="164" t="s">
        <v>196</v>
      </c>
    </row>
    <row r="19" spans="1:6" x14ac:dyDescent="0.2">
      <c r="A19" s="122" t="s">
        <v>211</v>
      </c>
      <c r="B19" s="126">
        <v>46067</v>
      </c>
      <c r="C19" s="126">
        <v>46075</v>
      </c>
      <c r="D19" s="126">
        <v>46067</v>
      </c>
      <c r="E19" s="126">
        <v>46075</v>
      </c>
      <c r="F19" s="164" t="s">
        <v>196</v>
      </c>
    </row>
    <row r="20" spans="1:6" x14ac:dyDescent="0.2">
      <c r="A20" s="122" t="s">
        <v>212</v>
      </c>
      <c r="B20" s="126">
        <v>46137</v>
      </c>
      <c r="C20" s="126">
        <v>46145</v>
      </c>
      <c r="D20" s="126">
        <v>46137</v>
      </c>
      <c r="E20" s="126">
        <v>46145</v>
      </c>
      <c r="F20" s="164" t="s">
        <v>196</v>
      </c>
    </row>
    <row r="21" spans="1:6" x14ac:dyDescent="0.2">
      <c r="A21" s="320" t="s">
        <v>213</v>
      </c>
      <c r="B21" s="126">
        <v>46214</v>
      </c>
      <c r="C21" s="126">
        <v>46257</v>
      </c>
      <c r="D21" s="126">
        <v>46221</v>
      </c>
      <c r="E21" s="126">
        <v>46264</v>
      </c>
      <c r="F21" s="164" t="s">
        <v>214</v>
      </c>
    </row>
    <row r="22" spans="1:6" x14ac:dyDescent="0.2">
      <c r="A22" s="122" t="s">
        <v>215</v>
      </c>
    </row>
    <row r="23" spans="1:6" x14ac:dyDescent="0.2">
      <c r="A23" s="122" t="s">
        <v>216</v>
      </c>
    </row>
  </sheetData>
  <sheetProtection algorithmName="SHA-512" hashValue="S3iVo0KFZ0CCpd2zk2nH8OfwXOM85y5op9gosgqnbjzp55uVhDAhfpnDbVz2YoL8YZZujDOH9fUINNfgqaDTDw==" saltValue="jF3VND7JrNzVVmtvWSKOEg==" spinCount="100000" sheet="1" objects="1" scenarios="1"/>
  <mergeCells count="3">
    <mergeCell ref="B1:E1"/>
    <mergeCell ref="B2:C2"/>
    <mergeCell ref="D2:E2"/>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Blad21"/>
  <dimension ref="B1:AK50"/>
  <sheetViews>
    <sheetView workbookViewId="0">
      <pane xSplit="10" ySplit="2" topLeftCell="K3" activePane="bottomRight" state="frozen"/>
      <selection activeCell="A29" sqref="A29"/>
      <selection pane="topRight" activeCell="A29" sqref="A29"/>
      <selection pane="bottomLeft" activeCell="A29" sqref="A29"/>
      <selection pane="bottomRight" activeCell="P26" sqref="P26"/>
    </sheetView>
  </sheetViews>
  <sheetFormatPr defaultColWidth="8.875" defaultRowHeight="12.75" x14ac:dyDescent="0.2"/>
  <cols>
    <col min="1" max="1" width="7.875" style="21" customWidth="1"/>
    <col min="2" max="3" width="8.875" style="125" hidden="1" customWidth="1"/>
    <col min="4" max="4" width="9" style="125" hidden="1" customWidth="1"/>
    <col min="5" max="6" width="3" style="125" hidden="1" customWidth="1"/>
    <col min="7" max="7" width="8.625" style="125" hidden="1" customWidth="1"/>
    <col min="8" max="8" width="7.625" style="125" hidden="1" customWidth="1"/>
    <col min="9" max="9" width="4.5" style="125" hidden="1" customWidth="1"/>
    <col min="10" max="10" width="3" style="125" hidden="1" customWidth="1"/>
    <col min="11" max="11" width="17.875" style="21" customWidth="1"/>
    <col min="12" max="13" width="11" style="21" customWidth="1"/>
    <col min="14" max="15" width="11" style="125" hidden="1" customWidth="1"/>
    <col min="16" max="17" width="8.875" style="21" bestFit="1" customWidth="1"/>
    <col min="18" max="18" width="8.875" style="21"/>
    <col min="19" max="19" width="42.625" style="21" customWidth="1"/>
    <col min="20" max="20" width="3" style="125" hidden="1" customWidth="1"/>
    <col min="21" max="21" width="8.875" style="125" hidden="1" customWidth="1"/>
    <col min="22" max="22" width="12.875" style="125" hidden="1" customWidth="1"/>
    <col min="23" max="23" width="5.5" style="125" hidden="1" customWidth="1"/>
    <col min="24" max="24" width="4" style="125" hidden="1" customWidth="1"/>
    <col min="25" max="25" width="5.5" style="125" hidden="1" customWidth="1"/>
    <col min="26" max="26" width="2.5" style="125" hidden="1" customWidth="1"/>
    <col min="27" max="27" width="5.375" style="125" hidden="1" customWidth="1"/>
    <col min="28" max="28" width="10.375" style="21" hidden="1" customWidth="1"/>
    <col min="29" max="29" width="13.125" style="21" hidden="1" customWidth="1"/>
    <col min="30" max="30" width="4.375" style="21" hidden="1" customWidth="1"/>
    <col min="31" max="31" width="9" style="125" hidden="1" customWidth="1"/>
    <col min="32" max="32" width="3.25" style="125" hidden="1" customWidth="1"/>
    <col min="33" max="34" width="10" style="125" hidden="1" customWidth="1"/>
    <col min="35" max="35" width="8.875" style="21"/>
    <col min="36" max="36" width="15.875" style="21" customWidth="1"/>
    <col min="37" max="37" width="16.375" style="125" hidden="1" customWidth="1"/>
    <col min="38" max="16384" width="8.875" style="21"/>
  </cols>
  <sheetData>
    <row r="1" spans="2:36" ht="18" x14ac:dyDescent="0.2">
      <c r="K1" s="321"/>
      <c r="L1" s="192" t="s">
        <v>130</v>
      </c>
      <c r="M1" s="193"/>
      <c r="N1" s="193" t="s">
        <v>97</v>
      </c>
      <c r="O1" s="193"/>
      <c r="P1" s="192" t="str">
        <f>"Vakanties PO "&amp;Aanvraagformulier!K10</f>
        <v>Vakanties PO Zuid</v>
      </c>
      <c r="Q1" s="193"/>
      <c r="R1" s="194"/>
      <c r="AB1" s="125"/>
      <c r="AC1" s="125"/>
      <c r="AD1" s="125"/>
      <c r="AI1" s="192" t="s">
        <v>140</v>
      </c>
      <c r="AJ1" s="194"/>
    </row>
    <row r="2" spans="2:36" ht="18" x14ac:dyDescent="0.2">
      <c r="K2" s="322" t="s">
        <v>194</v>
      </c>
      <c r="L2" s="191" t="s">
        <v>93</v>
      </c>
      <c r="M2" s="195" t="s">
        <v>92</v>
      </c>
      <c r="N2" s="195" t="s">
        <v>93</v>
      </c>
      <c r="O2" s="195" t="s">
        <v>92</v>
      </c>
      <c r="P2" s="191" t="s">
        <v>93</v>
      </c>
      <c r="Q2" s="195" t="s">
        <v>92</v>
      </c>
      <c r="R2" s="196"/>
      <c r="U2" s="166" t="s">
        <v>139</v>
      </c>
      <c r="V2" s="167"/>
      <c r="W2" s="168"/>
      <c r="X2" s="125" t="s">
        <v>137</v>
      </c>
      <c r="Y2" s="125" t="s">
        <v>138</v>
      </c>
      <c r="AA2" s="160">
        <v>2023</v>
      </c>
      <c r="AB2" s="124" t="s">
        <v>72</v>
      </c>
      <c r="AC2" s="124" t="s">
        <v>72</v>
      </c>
      <c r="AD2" s="123" t="str">
        <f t="shared" ref="AD2:AD23" si="0">AB2</f>
        <v>=====</v>
      </c>
      <c r="AG2" s="125" t="s">
        <v>135</v>
      </c>
      <c r="AH2" s="125" t="s">
        <v>136</v>
      </c>
      <c r="AI2" s="191" t="s">
        <v>141</v>
      </c>
      <c r="AJ2" s="196"/>
    </row>
    <row r="3" spans="2:36" x14ac:dyDescent="0.2">
      <c r="B3" s="324" t="s">
        <v>96</v>
      </c>
      <c r="C3" s="325"/>
      <c r="D3" s="325"/>
      <c r="E3" s="326"/>
      <c r="G3" s="327" t="s">
        <v>95</v>
      </c>
      <c r="H3" s="328"/>
      <c r="I3" s="329"/>
      <c r="K3" s="122" t="s">
        <v>195</v>
      </c>
      <c r="L3" s="229"/>
      <c r="M3" s="230"/>
      <c r="N3" s="126">
        <f>IF(Aanvraagformulier!$K$10="Midden",VLOOKUP('Vakantie-Feestdagen'!K3,Schoolvakanties!A:E,4,0),VLOOKUP('Vakantie-Feestdagen'!K3,Schoolvakanties!A:E,2,0))</f>
        <v>44975</v>
      </c>
      <c r="O3" s="126">
        <f>IF(Aanvraagformulier!$K$10="Midden",VLOOKUP('Vakantie-Feestdagen'!K3,Schoolvakanties!A:E,5,0),VLOOKUP('Vakantie-Feestdagen'!K3,Schoolvakanties!A:E,3,0))</f>
        <v>44983</v>
      </c>
      <c r="P3" s="104">
        <f t="shared" ref="P3:P19" si="1">IF(L3&lt;&gt;"",L3,N3)</f>
        <v>44975</v>
      </c>
      <c r="Q3" s="162">
        <f t="shared" ref="Q3:Q19" si="2">IF(M3&lt;&gt;"",M3,O3)</f>
        <v>44983</v>
      </c>
      <c r="R3" s="122" t="s">
        <v>91</v>
      </c>
      <c r="S3" s="164" t="str">
        <f t="shared" ref="S3:S14" ca="1" si="3">IF(OR(Q3&gt;=OFFSET(P3,1,0),Q3&lt;P3),"Vakanties moeten oplopend gesorteerd zijn en geen overlap hebben.","")</f>
        <v/>
      </c>
      <c r="U3" s="218">
        <f t="shared" ref="U3:U14" si="4">IFERROR(VLOOKUP(V3,$AC$3:$AD$20,2,FALSE),"")</f>
        <v>45285</v>
      </c>
      <c r="V3" s="217" t="str">
        <f>IFERROR(INDEX($AJ$3:$AJ$14,Y3),"")</f>
        <v>1e kerstdag</v>
      </c>
      <c r="W3" s="169">
        <f>U3</f>
        <v>45285</v>
      </c>
      <c r="X3" s="215">
        <v>1</v>
      </c>
      <c r="Y3" s="215">
        <f>VLOOKUP(X3,$AG$3:$AH$14,2,FALSE)</f>
        <v>1</v>
      </c>
      <c r="AB3" s="161">
        <f>DATE(AA2,12,25)</f>
        <v>45285</v>
      </c>
      <c r="AC3" s="108" t="s">
        <v>74</v>
      </c>
      <c r="AD3" s="172">
        <f t="shared" si="0"/>
        <v>45285</v>
      </c>
      <c r="AG3" s="125">
        <f>SUM($AI$3:AI3)</f>
        <v>1</v>
      </c>
      <c r="AH3" s="125">
        <v>1</v>
      </c>
      <c r="AI3" s="220">
        <v>1</v>
      </c>
      <c r="AJ3" s="219" t="s">
        <v>74</v>
      </c>
    </row>
    <row r="4" spans="2:36" x14ac:dyDescent="0.2">
      <c r="B4" s="337" t="s">
        <v>93</v>
      </c>
      <c r="C4" s="338" t="s">
        <v>92</v>
      </c>
      <c r="D4" s="338"/>
      <c r="E4" s="339"/>
      <c r="G4" s="330">
        <f>IF(Aanvraagformulier!K10="Zuid",Kalender!R9,Kalender!R10)</f>
        <v>45122</v>
      </c>
      <c r="H4" s="331" t="s">
        <v>94</v>
      </c>
      <c r="I4" s="332">
        <f>MATCH(G4,P:P,0)</f>
        <v>5</v>
      </c>
      <c r="K4" s="122" t="s">
        <v>197</v>
      </c>
      <c r="L4" s="229"/>
      <c r="M4" s="230"/>
      <c r="N4" s="126">
        <f>IF(Aanvraagformulier!$K$10="Midden",VLOOKUP('Vakantie-Feestdagen'!K4,Schoolvakanties!A:E,4,0),VLOOKUP('Vakantie-Feestdagen'!K4,Schoolvakanties!A:E,2,0))</f>
        <v>45045</v>
      </c>
      <c r="O4" s="126">
        <f>IF(Aanvraagformulier!$K$10="Midden",VLOOKUP('Vakantie-Feestdagen'!K4,Schoolvakanties!A:E,5,0),VLOOKUP('Vakantie-Feestdagen'!K4,Schoolvakanties!A:E,3,0))</f>
        <v>45053</v>
      </c>
      <c r="P4" s="104">
        <f t="shared" si="1"/>
        <v>45045</v>
      </c>
      <c r="Q4" s="162">
        <f t="shared" si="2"/>
        <v>45053</v>
      </c>
      <c r="R4" s="122" t="s">
        <v>90</v>
      </c>
      <c r="S4" s="164" t="str">
        <f t="shared" ca="1" si="3"/>
        <v/>
      </c>
      <c r="U4" s="104">
        <f t="shared" si="4"/>
        <v>45286</v>
      </c>
      <c r="V4" s="98" t="str">
        <f t="shared" ref="V4:V14" si="5">IFERROR(INDEX($AJ$3:$AJ$14,Y4),"")</f>
        <v>2e kerstdag</v>
      </c>
      <c r="W4" s="170">
        <f t="shared" ref="W4:W12" si="6">U4</f>
        <v>45286</v>
      </c>
      <c r="X4" s="215">
        <f>X3+1</f>
        <v>2</v>
      </c>
      <c r="Y4" s="215">
        <f t="shared" ref="Y4:Y14" si="7">VLOOKUP(X4,$AG$3:$AH$14,2,FALSE)</f>
        <v>2</v>
      </c>
      <c r="AB4" s="104">
        <f>DATE(AA2,12,26)</f>
        <v>45286</v>
      </c>
      <c r="AC4" s="21" t="s">
        <v>73</v>
      </c>
      <c r="AD4" s="173">
        <f t="shared" si="0"/>
        <v>45286</v>
      </c>
      <c r="AG4" s="125">
        <f>SUM($AI$3:AI4)</f>
        <v>2</v>
      </c>
      <c r="AH4" s="125">
        <f>AH3+1</f>
        <v>2</v>
      </c>
      <c r="AI4" s="221">
        <v>1</v>
      </c>
      <c r="AJ4" s="122" t="s">
        <v>73</v>
      </c>
    </row>
    <row r="5" spans="2:36" x14ac:dyDescent="0.2">
      <c r="B5" s="218">
        <f>INDEX(P:P,$I$4+$E5)</f>
        <v>45122</v>
      </c>
      <c r="C5" s="217">
        <f>INDEX(Q:Q,$I$4+$E5)</f>
        <v>45165</v>
      </c>
      <c r="D5" s="333" t="str">
        <f>INDEX(R:R,$I$4+$E5)</f>
        <v>Zomer</v>
      </c>
      <c r="E5" s="219">
        <v>0</v>
      </c>
      <c r="K5" s="122" t="s">
        <v>198</v>
      </c>
      <c r="L5" s="229"/>
      <c r="M5" s="230"/>
      <c r="N5" s="126">
        <f>IF(Aanvraagformulier!$K$10="Midden",VLOOKUP('Vakantie-Feestdagen'!K5,Schoolvakanties!A:E,4,0),VLOOKUP('Vakantie-Feestdagen'!K5,Schoolvakanties!A:E,2,0))</f>
        <v>45122</v>
      </c>
      <c r="O5" s="126">
        <f>IF(Aanvraagformulier!$K$10="Midden",VLOOKUP('Vakantie-Feestdagen'!K5,Schoolvakanties!A:E,5,0),VLOOKUP('Vakantie-Feestdagen'!K5,Schoolvakanties!A:E,3,0))</f>
        <v>45165</v>
      </c>
      <c r="P5" s="104">
        <f t="shared" si="1"/>
        <v>45122</v>
      </c>
      <c r="Q5" s="162">
        <f t="shared" si="2"/>
        <v>45165</v>
      </c>
      <c r="R5" s="122" t="s">
        <v>89</v>
      </c>
      <c r="S5" s="164" t="str">
        <f t="shared" ca="1" si="3"/>
        <v/>
      </c>
      <c r="U5" s="104">
        <f t="shared" si="4"/>
        <v>45292</v>
      </c>
      <c r="V5" s="98" t="str">
        <f t="shared" si="5"/>
        <v>nieuwjaar</v>
      </c>
      <c r="W5" s="170">
        <f t="shared" si="6"/>
        <v>45292</v>
      </c>
      <c r="X5" s="215">
        <f t="shared" ref="X5:X12" si="8">X4+1</f>
        <v>3</v>
      </c>
      <c r="Y5" s="215">
        <f t="shared" si="7"/>
        <v>3</v>
      </c>
      <c r="AB5" s="174" t="s">
        <v>72</v>
      </c>
      <c r="AC5" s="124" t="s">
        <v>72</v>
      </c>
      <c r="AD5" s="173" t="str">
        <f t="shared" si="0"/>
        <v>=====</v>
      </c>
      <c r="AG5" s="125">
        <f>SUM($AI$3:AI5)</f>
        <v>3</v>
      </c>
      <c r="AH5" s="125">
        <f t="shared" ref="AH5:AH14" si="9">AH4+1</f>
        <v>3</v>
      </c>
      <c r="AI5" s="221">
        <v>1</v>
      </c>
      <c r="AJ5" s="122" t="s">
        <v>88</v>
      </c>
    </row>
    <row r="6" spans="2:36" x14ac:dyDescent="0.2">
      <c r="B6" s="104">
        <f t="shared" ref="B6:B15" si="10">INDEX(P:P,$I$4+$E6)</f>
        <v>45213</v>
      </c>
      <c r="C6" s="98">
        <f t="shared" ref="C6:C15" si="11">INDEX(Q:Q,$I$4+$E6)</f>
        <v>45221</v>
      </c>
      <c r="D6" s="21" t="str">
        <f t="shared" ref="D6:D15" si="12">INDEX(R:R,$I$4+$E6)</f>
        <v>Herfst</v>
      </c>
      <c r="E6" s="122">
        <v>1</v>
      </c>
      <c r="K6" s="122" t="s">
        <v>199</v>
      </c>
      <c r="L6" s="229"/>
      <c r="M6" s="230"/>
      <c r="N6" s="126">
        <f>IF(Aanvraagformulier!$K$10="Midden",VLOOKUP('Vakantie-Feestdagen'!K6,Schoolvakanties!A:E,4,0),VLOOKUP('Vakantie-Feestdagen'!K6,Schoolvakanties!A:E,2,0))</f>
        <v>45213</v>
      </c>
      <c r="O6" s="126">
        <f>IF(Aanvraagformulier!$K$10="Midden",VLOOKUP('Vakantie-Feestdagen'!K6,Schoolvakanties!A:E,5,0),VLOOKUP('Vakantie-Feestdagen'!K6,Schoolvakanties!A:E,3,0))</f>
        <v>45221</v>
      </c>
      <c r="P6" s="104">
        <f t="shared" si="1"/>
        <v>45213</v>
      </c>
      <c r="Q6" s="162">
        <f t="shared" si="2"/>
        <v>45221</v>
      </c>
      <c r="R6" s="122" t="s">
        <v>87</v>
      </c>
      <c r="S6" s="164" t="str">
        <f t="shared" ca="1" si="3"/>
        <v/>
      </c>
      <c r="U6" s="104">
        <f t="shared" si="4"/>
        <v>45383</v>
      </c>
      <c r="V6" s="98" t="str">
        <f t="shared" si="5"/>
        <v>2e paasdag</v>
      </c>
      <c r="W6" s="170">
        <f t="shared" si="6"/>
        <v>45383</v>
      </c>
      <c r="X6" s="215">
        <f t="shared" si="8"/>
        <v>4</v>
      </c>
      <c r="Y6" s="215">
        <f t="shared" si="7"/>
        <v>7</v>
      </c>
      <c r="AB6" s="104">
        <f>DATE(AA20,1,1)</f>
        <v>45292</v>
      </c>
      <c r="AC6" s="21" t="s">
        <v>88</v>
      </c>
      <c r="AD6" s="173">
        <f t="shared" si="0"/>
        <v>45292</v>
      </c>
      <c r="AG6" s="125">
        <f>SUM($AI$3:AI6)</f>
        <v>3</v>
      </c>
      <c r="AH6" s="125">
        <f t="shared" si="9"/>
        <v>4</v>
      </c>
      <c r="AI6" s="221">
        <v>0</v>
      </c>
      <c r="AJ6" s="122" t="s">
        <v>133</v>
      </c>
    </row>
    <row r="7" spans="2:36" x14ac:dyDescent="0.2">
      <c r="B7" s="104">
        <f t="shared" si="10"/>
        <v>45283</v>
      </c>
      <c r="C7" s="98">
        <f t="shared" si="11"/>
        <v>45298</v>
      </c>
      <c r="D7" s="21" t="str">
        <f t="shared" si="12"/>
        <v>Kerst</v>
      </c>
      <c r="E7" s="122">
        <v>2</v>
      </c>
      <c r="G7" s="126"/>
      <c r="H7" s="126"/>
      <c r="K7" s="122" t="s">
        <v>200</v>
      </c>
      <c r="L7" s="229"/>
      <c r="M7" s="230"/>
      <c r="N7" s="126">
        <f>IF(Aanvraagformulier!$K$10="Midden",VLOOKUP('Vakantie-Feestdagen'!K7,Schoolvakanties!A:E,4,0),VLOOKUP('Vakantie-Feestdagen'!K7,Schoolvakanties!A:E,2,0))</f>
        <v>45283</v>
      </c>
      <c r="O7" s="126">
        <f>IF(Aanvraagformulier!$K$10="Midden",VLOOKUP('Vakantie-Feestdagen'!K7,Schoolvakanties!A:E,5,0),VLOOKUP('Vakantie-Feestdagen'!K7,Schoolvakanties!A:E,3,0))</f>
        <v>45298</v>
      </c>
      <c r="P7" s="104">
        <f t="shared" si="1"/>
        <v>45283</v>
      </c>
      <c r="Q7" s="162">
        <f t="shared" si="2"/>
        <v>45298</v>
      </c>
      <c r="R7" s="122" t="s">
        <v>86</v>
      </c>
      <c r="S7" s="164" t="str">
        <f t="shared" ca="1" si="3"/>
        <v/>
      </c>
      <c r="U7" s="104">
        <f t="shared" si="4"/>
        <v>45409</v>
      </c>
      <c r="V7" s="98" t="str">
        <f t="shared" si="5"/>
        <v>koningsdag</v>
      </c>
      <c r="W7" s="170">
        <f t="shared" si="6"/>
        <v>45409</v>
      </c>
      <c r="X7" s="215">
        <f t="shared" si="8"/>
        <v>5</v>
      </c>
      <c r="Y7" s="215">
        <f t="shared" si="7"/>
        <v>8</v>
      </c>
      <c r="AB7" s="104">
        <f>AB8-1</f>
        <v>45332</v>
      </c>
      <c r="AC7" s="21" t="s">
        <v>85</v>
      </c>
      <c r="AD7" s="173">
        <f t="shared" si="0"/>
        <v>45332</v>
      </c>
      <c r="AG7" s="125">
        <f>SUM($AI$3:AI7)</f>
        <v>3</v>
      </c>
      <c r="AH7" s="125">
        <f t="shared" si="9"/>
        <v>5</v>
      </c>
      <c r="AI7" s="221">
        <v>0</v>
      </c>
      <c r="AJ7" s="122" t="s">
        <v>134</v>
      </c>
    </row>
    <row r="8" spans="2:36" x14ac:dyDescent="0.2">
      <c r="B8" s="104">
        <f t="shared" si="10"/>
        <v>45332</v>
      </c>
      <c r="C8" s="98">
        <f t="shared" si="11"/>
        <v>45340</v>
      </c>
      <c r="D8" s="21" t="str">
        <f t="shared" si="12"/>
        <v>Voorjaar</v>
      </c>
      <c r="E8" s="122">
        <v>3</v>
      </c>
      <c r="K8" s="122" t="s">
        <v>201</v>
      </c>
      <c r="L8" s="229"/>
      <c r="M8" s="230"/>
      <c r="N8" s="126">
        <f>IF(Aanvraagformulier!$K$10="Midden",VLOOKUP('Vakantie-Feestdagen'!K8,Schoolvakanties!A:E,4,0),VLOOKUP('Vakantie-Feestdagen'!K8,Schoolvakanties!A:E,2,0))</f>
        <v>45332</v>
      </c>
      <c r="O8" s="126">
        <f>IF(Aanvraagformulier!$K$10="Midden",VLOOKUP('Vakantie-Feestdagen'!K8,Schoolvakanties!A:E,5,0),VLOOKUP('Vakantie-Feestdagen'!K8,Schoolvakanties!A:E,3,0))</f>
        <v>45340</v>
      </c>
      <c r="P8" s="104">
        <f t="shared" si="1"/>
        <v>45332</v>
      </c>
      <c r="Q8" s="162">
        <f t="shared" si="2"/>
        <v>45340</v>
      </c>
      <c r="R8" s="122" t="s">
        <v>91</v>
      </c>
      <c r="S8" s="164" t="str">
        <f t="shared" ca="1" si="3"/>
        <v/>
      </c>
      <c r="U8" s="104">
        <f t="shared" si="4"/>
        <v>45417</v>
      </c>
      <c r="V8" s="98" t="str">
        <f t="shared" si="5"/>
        <v>bevrijdingsdag</v>
      </c>
      <c r="W8" s="170">
        <f t="shared" si="6"/>
        <v>45417</v>
      </c>
      <c r="X8" s="215">
        <f t="shared" si="8"/>
        <v>6</v>
      </c>
      <c r="Y8" s="215">
        <f t="shared" si="7"/>
        <v>9</v>
      </c>
      <c r="AB8" s="104">
        <f>AB9-1</f>
        <v>45333</v>
      </c>
      <c r="AC8" s="21" t="s">
        <v>85</v>
      </c>
      <c r="AD8" s="173">
        <f t="shared" si="0"/>
        <v>45333</v>
      </c>
      <c r="AG8" s="125">
        <f>SUM($AI$3:AI8)</f>
        <v>3</v>
      </c>
      <c r="AH8" s="125">
        <f t="shared" si="9"/>
        <v>6</v>
      </c>
      <c r="AI8" s="221">
        <v>0</v>
      </c>
      <c r="AJ8" s="122" t="s">
        <v>83</v>
      </c>
    </row>
    <row r="9" spans="2:36" x14ac:dyDescent="0.2">
      <c r="B9" s="104">
        <f t="shared" si="10"/>
        <v>45409</v>
      </c>
      <c r="C9" s="98">
        <f t="shared" si="11"/>
        <v>45417</v>
      </c>
      <c r="D9" s="21" t="str">
        <f t="shared" si="12"/>
        <v>Mei</v>
      </c>
      <c r="E9" s="122">
        <v>4</v>
      </c>
      <c r="K9" s="122" t="s">
        <v>202</v>
      </c>
      <c r="L9" s="229"/>
      <c r="M9" s="230"/>
      <c r="N9" s="126">
        <f>IF(Aanvraagformulier!$K$10="Midden",VLOOKUP('Vakantie-Feestdagen'!K9,Schoolvakanties!A:E,4,0),VLOOKUP('Vakantie-Feestdagen'!K9,Schoolvakanties!A:E,2,0))</f>
        <v>45409</v>
      </c>
      <c r="O9" s="126">
        <f>IF(Aanvraagformulier!$K$10="Midden",VLOOKUP('Vakantie-Feestdagen'!K9,Schoolvakanties!A:E,5,0),VLOOKUP('Vakantie-Feestdagen'!K9,Schoolvakanties!A:E,3,0))</f>
        <v>45417</v>
      </c>
      <c r="P9" s="104">
        <f t="shared" si="1"/>
        <v>45409</v>
      </c>
      <c r="Q9" s="162">
        <f t="shared" si="2"/>
        <v>45417</v>
      </c>
      <c r="R9" s="122" t="s">
        <v>90</v>
      </c>
      <c r="S9" s="164" t="str">
        <f t="shared" ca="1" si="3"/>
        <v/>
      </c>
      <c r="U9" s="104">
        <f t="shared" si="4"/>
        <v>45421</v>
      </c>
      <c r="V9" s="98" t="str">
        <f t="shared" si="5"/>
        <v>hemelvaart</v>
      </c>
      <c r="W9" s="170">
        <f t="shared" si="6"/>
        <v>45421</v>
      </c>
      <c r="X9" s="215">
        <f t="shared" si="8"/>
        <v>7</v>
      </c>
      <c r="Y9" s="215">
        <f t="shared" si="7"/>
        <v>10</v>
      </c>
      <c r="AB9" s="104">
        <f>AB10-1</f>
        <v>45334</v>
      </c>
      <c r="AC9" s="21" t="s">
        <v>133</v>
      </c>
      <c r="AD9" s="173">
        <f t="shared" si="0"/>
        <v>45334</v>
      </c>
      <c r="AG9" s="125">
        <f>SUM($AI$3:AI9)</f>
        <v>4</v>
      </c>
      <c r="AH9" s="125">
        <f t="shared" si="9"/>
        <v>7</v>
      </c>
      <c r="AI9" s="221">
        <v>1</v>
      </c>
      <c r="AJ9" s="122" t="s">
        <v>81</v>
      </c>
    </row>
    <row r="10" spans="2:36" x14ac:dyDescent="0.2">
      <c r="B10" s="330">
        <f t="shared" si="10"/>
        <v>45479</v>
      </c>
      <c r="C10" s="334">
        <f t="shared" si="11"/>
        <v>45522</v>
      </c>
      <c r="D10" s="335" t="str">
        <f t="shared" si="12"/>
        <v>Zomer</v>
      </c>
      <c r="E10" s="336">
        <v>5</v>
      </c>
      <c r="K10" s="122" t="s">
        <v>203</v>
      </c>
      <c r="L10" s="229"/>
      <c r="M10" s="230"/>
      <c r="N10" s="126">
        <f>IF(Aanvraagformulier!$K$10="Midden",VLOOKUP('Vakantie-Feestdagen'!K10,Schoolvakanties!A:E,4,0),VLOOKUP('Vakantie-Feestdagen'!K10,Schoolvakanties!A:E,2,0))</f>
        <v>45479</v>
      </c>
      <c r="O10" s="126">
        <f>IF(Aanvraagformulier!$K$10="Midden",VLOOKUP('Vakantie-Feestdagen'!K10,Schoolvakanties!A:E,5,0),VLOOKUP('Vakantie-Feestdagen'!K10,Schoolvakanties!A:E,3,0))</f>
        <v>45522</v>
      </c>
      <c r="P10" s="104">
        <f t="shared" si="1"/>
        <v>45479</v>
      </c>
      <c r="Q10" s="162">
        <f t="shared" si="2"/>
        <v>45522</v>
      </c>
      <c r="R10" s="122" t="s">
        <v>89</v>
      </c>
      <c r="S10" s="164" t="str">
        <f t="shared" ca="1" si="3"/>
        <v/>
      </c>
      <c r="U10" s="104">
        <f t="shared" si="4"/>
        <v>45422</v>
      </c>
      <c r="V10" s="98" t="str">
        <f t="shared" si="5"/>
        <v>vrijdag na hemelvaart</v>
      </c>
      <c r="W10" s="170">
        <f t="shared" si="6"/>
        <v>45422</v>
      </c>
      <c r="X10" s="215">
        <f t="shared" si="8"/>
        <v>8</v>
      </c>
      <c r="Y10" s="215">
        <f t="shared" si="7"/>
        <v>11</v>
      </c>
      <c r="AB10" s="104">
        <f>AB11-1</f>
        <v>45335</v>
      </c>
      <c r="AC10" s="21" t="s">
        <v>134</v>
      </c>
      <c r="AD10" s="173">
        <f t="shared" si="0"/>
        <v>45335</v>
      </c>
      <c r="AG10" s="125">
        <f>SUM($AI$3:AI10)</f>
        <v>5</v>
      </c>
      <c r="AH10" s="125">
        <f t="shared" si="9"/>
        <v>8</v>
      </c>
      <c r="AI10" s="221">
        <v>1</v>
      </c>
      <c r="AJ10" s="122" t="s">
        <v>80</v>
      </c>
    </row>
    <row r="11" spans="2:36" x14ac:dyDescent="0.2">
      <c r="B11" s="104">
        <f t="shared" si="10"/>
        <v>45584</v>
      </c>
      <c r="C11" s="98">
        <f t="shared" si="11"/>
        <v>45592</v>
      </c>
      <c r="D11" s="21" t="str">
        <f t="shared" si="12"/>
        <v>Herfst</v>
      </c>
      <c r="E11" s="122">
        <v>6</v>
      </c>
      <c r="K11" s="122" t="s">
        <v>204</v>
      </c>
      <c r="L11" s="229"/>
      <c r="M11" s="230"/>
      <c r="N11" s="126">
        <f>IF(Aanvraagformulier!$K$10="Midden",VLOOKUP('Vakantie-Feestdagen'!K11,Schoolvakanties!A:E,4,0),VLOOKUP('Vakantie-Feestdagen'!K11,Schoolvakanties!A:E,2,0))</f>
        <v>45584</v>
      </c>
      <c r="O11" s="126">
        <f>IF(Aanvraagformulier!$K$10="Midden",VLOOKUP('Vakantie-Feestdagen'!K11,Schoolvakanties!A:E,5,0),VLOOKUP('Vakantie-Feestdagen'!K11,Schoolvakanties!A:E,3,0))</f>
        <v>45592</v>
      </c>
      <c r="P11" s="104">
        <f t="shared" si="1"/>
        <v>45584</v>
      </c>
      <c r="Q11" s="162">
        <f t="shared" si="2"/>
        <v>45592</v>
      </c>
      <c r="R11" s="122" t="s">
        <v>87</v>
      </c>
      <c r="S11" s="164" t="str">
        <f t="shared" ca="1" si="3"/>
        <v/>
      </c>
      <c r="U11" s="104">
        <f t="shared" si="4"/>
        <v>45432</v>
      </c>
      <c r="V11" s="98" t="str">
        <f t="shared" si="5"/>
        <v>2e pinksterdag</v>
      </c>
      <c r="W11" s="170">
        <f t="shared" si="6"/>
        <v>45432</v>
      </c>
      <c r="X11" s="215">
        <f t="shared" si="8"/>
        <v>9</v>
      </c>
      <c r="Y11" s="215">
        <f t="shared" si="7"/>
        <v>12</v>
      </c>
      <c r="AB11" s="104">
        <f>AB13-46</f>
        <v>45336</v>
      </c>
      <c r="AC11" s="21" t="s">
        <v>84</v>
      </c>
      <c r="AD11" s="173">
        <f t="shared" si="0"/>
        <v>45336</v>
      </c>
      <c r="AG11" s="125">
        <f>SUM($AI$3:AI11)</f>
        <v>6</v>
      </c>
      <c r="AH11" s="125">
        <f t="shared" si="9"/>
        <v>9</v>
      </c>
      <c r="AI11" s="221">
        <v>1</v>
      </c>
      <c r="AJ11" s="122" t="s">
        <v>79</v>
      </c>
    </row>
    <row r="12" spans="2:36" x14ac:dyDescent="0.2">
      <c r="B12" s="104">
        <f t="shared" si="10"/>
        <v>45647</v>
      </c>
      <c r="C12" s="98">
        <f t="shared" si="11"/>
        <v>45662</v>
      </c>
      <c r="D12" s="21" t="str">
        <f t="shared" si="12"/>
        <v>Kerst</v>
      </c>
      <c r="E12" s="122">
        <v>7</v>
      </c>
      <c r="K12" s="122" t="s">
        <v>205</v>
      </c>
      <c r="L12" s="229"/>
      <c r="M12" s="230"/>
      <c r="N12" s="126">
        <f>IF(Aanvraagformulier!$K$10="Midden",VLOOKUP('Vakantie-Feestdagen'!K12,Schoolvakanties!A:E,4,0),VLOOKUP('Vakantie-Feestdagen'!K12,Schoolvakanties!A:E,2,0))</f>
        <v>45647</v>
      </c>
      <c r="O12" s="126">
        <f>IF(Aanvraagformulier!$K$10="Midden",VLOOKUP('Vakantie-Feestdagen'!K12,Schoolvakanties!A:E,5,0),VLOOKUP('Vakantie-Feestdagen'!K12,Schoolvakanties!A:E,3,0))</f>
        <v>45662</v>
      </c>
      <c r="P12" s="104">
        <f t="shared" si="1"/>
        <v>45647</v>
      </c>
      <c r="Q12" s="162">
        <f t="shared" si="2"/>
        <v>45662</v>
      </c>
      <c r="R12" s="122" t="s">
        <v>86</v>
      </c>
      <c r="S12" s="164" t="str">
        <f t="shared" ca="1" si="3"/>
        <v/>
      </c>
      <c r="U12" s="104" t="str">
        <f t="shared" si="4"/>
        <v/>
      </c>
      <c r="V12" s="98" t="str">
        <f t="shared" si="5"/>
        <v/>
      </c>
      <c r="W12" s="170" t="str">
        <f t="shared" si="6"/>
        <v/>
      </c>
      <c r="X12" s="215">
        <f t="shared" si="8"/>
        <v>10</v>
      </c>
      <c r="Y12" s="215" t="e">
        <f t="shared" si="7"/>
        <v>#N/A</v>
      </c>
      <c r="AB12" s="104">
        <f>AB13-2</f>
        <v>45380</v>
      </c>
      <c r="AC12" s="21" t="s">
        <v>83</v>
      </c>
      <c r="AD12" s="173">
        <f t="shared" si="0"/>
        <v>45380</v>
      </c>
      <c r="AG12" s="125">
        <f>SUM($AI$3:AI12)</f>
        <v>7</v>
      </c>
      <c r="AH12" s="125">
        <f t="shared" si="9"/>
        <v>10</v>
      </c>
      <c r="AI12" s="221">
        <v>1</v>
      </c>
      <c r="AJ12" s="122" t="s">
        <v>78</v>
      </c>
    </row>
    <row r="13" spans="2:36" x14ac:dyDescent="0.2">
      <c r="B13" s="104">
        <f t="shared" si="10"/>
        <v>45717</v>
      </c>
      <c r="C13" s="98">
        <f t="shared" si="11"/>
        <v>45725</v>
      </c>
      <c r="D13" s="21" t="str">
        <f t="shared" si="12"/>
        <v>Voorjaar</v>
      </c>
      <c r="E13" s="122">
        <v>8</v>
      </c>
      <c r="K13" s="122" t="s">
        <v>206</v>
      </c>
      <c r="L13" s="229"/>
      <c r="M13" s="230"/>
      <c r="N13" s="126">
        <f>IF(Aanvraagformulier!$K$10="Midden",VLOOKUP('Vakantie-Feestdagen'!K13,Schoolvakanties!A:E,4,0),VLOOKUP('Vakantie-Feestdagen'!K13,Schoolvakanties!A:E,2,0))</f>
        <v>45717</v>
      </c>
      <c r="O13" s="126">
        <f>IF(Aanvraagformulier!$K$10="Midden",VLOOKUP('Vakantie-Feestdagen'!K13,Schoolvakanties!A:E,5,0),VLOOKUP('Vakantie-Feestdagen'!K13,Schoolvakanties!A:E,3,0))</f>
        <v>45725</v>
      </c>
      <c r="P13" s="104">
        <f t="shared" si="1"/>
        <v>45717</v>
      </c>
      <c r="Q13" s="162">
        <f t="shared" si="2"/>
        <v>45725</v>
      </c>
      <c r="R13" s="122" t="s">
        <v>91</v>
      </c>
      <c r="S13" s="164" t="str">
        <f t="shared" ca="1" si="3"/>
        <v/>
      </c>
      <c r="U13" s="104" t="str">
        <f t="shared" si="4"/>
        <v/>
      </c>
      <c r="V13" s="98" t="str">
        <f t="shared" si="5"/>
        <v/>
      </c>
      <c r="W13" s="170"/>
      <c r="X13" s="215">
        <f t="shared" ref="X13:X14" si="13">X12+1</f>
        <v>11</v>
      </c>
      <c r="Y13" s="215" t="e">
        <f t="shared" si="7"/>
        <v>#N/A</v>
      </c>
      <c r="AB13" s="175">
        <f>ROUND(   DATE(AA20,4,1)/7  +MOD(19*MOD(AA20,19)-7,30)*14%, 0 )*7-6</f>
        <v>45382</v>
      </c>
      <c r="AC13" s="21" t="s">
        <v>82</v>
      </c>
      <c r="AD13" s="173">
        <f t="shared" si="0"/>
        <v>45382</v>
      </c>
      <c r="AE13" s="126"/>
      <c r="AG13" s="125">
        <f>SUM($AI$3:AI13)</f>
        <v>8</v>
      </c>
      <c r="AH13" s="125">
        <f t="shared" si="9"/>
        <v>11</v>
      </c>
      <c r="AI13" s="221">
        <v>1</v>
      </c>
      <c r="AJ13" s="122" t="s">
        <v>77</v>
      </c>
    </row>
    <row r="14" spans="2:36" x14ac:dyDescent="0.2">
      <c r="B14" s="104">
        <f t="shared" si="10"/>
        <v>45773</v>
      </c>
      <c r="C14" s="98">
        <f t="shared" si="11"/>
        <v>45781</v>
      </c>
      <c r="D14" s="21" t="str">
        <f t="shared" si="12"/>
        <v>Mei</v>
      </c>
      <c r="E14" s="122">
        <v>9</v>
      </c>
      <c r="K14" s="122" t="s">
        <v>207</v>
      </c>
      <c r="L14" s="229"/>
      <c r="M14" s="230"/>
      <c r="N14" s="126">
        <f>IF(Aanvraagformulier!$K$10="Midden",VLOOKUP('Vakantie-Feestdagen'!K14,Schoolvakanties!A:E,4,0),VLOOKUP('Vakantie-Feestdagen'!K14,Schoolvakanties!A:E,2,0))</f>
        <v>45773</v>
      </c>
      <c r="O14" s="126">
        <f>IF(Aanvraagformulier!$K$10="Midden",VLOOKUP('Vakantie-Feestdagen'!K14,Schoolvakanties!A:E,5,0),VLOOKUP('Vakantie-Feestdagen'!K14,Schoolvakanties!A:E,3,0))</f>
        <v>45781</v>
      </c>
      <c r="P14" s="104">
        <f t="shared" si="1"/>
        <v>45773</v>
      </c>
      <c r="Q14" s="162">
        <f t="shared" si="2"/>
        <v>45781</v>
      </c>
      <c r="R14" s="122" t="s">
        <v>90</v>
      </c>
      <c r="S14" s="164" t="str">
        <f t="shared" ca="1" si="3"/>
        <v/>
      </c>
      <c r="U14" s="102" t="str">
        <f t="shared" si="4"/>
        <v/>
      </c>
      <c r="V14" s="216" t="str">
        <f t="shared" si="5"/>
        <v/>
      </c>
      <c r="W14" s="171"/>
      <c r="X14" s="215">
        <f t="shared" si="13"/>
        <v>12</v>
      </c>
      <c r="Y14" s="215" t="e">
        <f t="shared" si="7"/>
        <v>#N/A</v>
      </c>
      <c r="AB14" s="104">
        <f>AB13+1</f>
        <v>45383</v>
      </c>
      <c r="AC14" s="21" t="s">
        <v>81</v>
      </c>
      <c r="AD14" s="173">
        <f t="shared" si="0"/>
        <v>45383</v>
      </c>
      <c r="AE14" s="126"/>
      <c r="AG14" s="125">
        <f>SUM($AI$3:AI14)</f>
        <v>9</v>
      </c>
      <c r="AH14" s="125">
        <f t="shared" si="9"/>
        <v>12</v>
      </c>
      <c r="AI14" s="222">
        <v>1</v>
      </c>
      <c r="AJ14" s="103" t="s">
        <v>75</v>
      </c>
    </row>
    <row r="15" spans="2:36" x14ac:dyDescent="0.2">
      <c r="B15" s="330">
        <f t="shared" si="10"/>
        <v>45843</v>
      </c>
      <c r="C15" s="334">
        <f t="shared" si="11"/>
        <v>45886</v>
      </c>
      <c r="D15" s="335" t="str">
        <f t="shared" si="12"/>
        <v>Zomer</v>
      </c>
      <c r="E15" s="336">
        <v>10</v>
      </c>
      <c r="K15" s="122" t="s">
        <v>208</v>
      </c>
      <c r="L15" s="229"/>
      <c r="M15" s="230"/>
      <c r="N15" s="126">
        <f>IF(Aanvraagformulier!$K$10="Midden",VLOOKUP('Vakantie-Feestdagen'!K15,Schoolvakanties!A:E,4,0),VLOOKUP('Vakantie-Feestdagen'!K15,Schoolvakanties!A:E,2,0))</f>
        <v>45843</v>
      </c>
      <c r="O15" s="126">
        <f>IF(Aanvraagformulier!$K$10="Midden",VLOOKUP('Vakantie-Feestdagen'!K15,Schoolvakanties!A:E,5,0),VLOOKUP('Vakantie-Feestdagen'!K15,Schoolvakanties!A:E,3,0))</f>
        <v>45886</v>
      </c>
      <c r="P15" s="104">
        <f t="shared" si="1"/>
        <v>45843</v>
      </c>
      <c r="Q15" s="162">
        <f t="shared" si="2"/>
        <v>45886</v>
      </c>
      <c r="R15" s="122" t="s">
        <v>89</v>
      </c>
      <c r="S15" s="164" t="str">
        <f t="shared" ref="S15:S20" ca="1" si="14">IF(OR(Q15&gt;=OFFSET(P15,1,0),Q15&lt;P15),"Vakanties moeten oplopend gesorteerd zijn en geen overlap hebben.","")</f>
        <v/>
      </c>
      <c r="X15" s="215"/>
      <c r="Y15" s="215"/>
      <c r="AB15" s="104">
        <f>DATE(AA20,4,27)-(WEEKDAY(DATE(AA20,4,27),11)=7)</f>
        <v>45409</v>
      </c>
      <c r="AC15" s="21" t="s">
        <v>80</v>
      </c>
      <c r="AD15" s="173">
        <f t="shared" si="0"/>
        <v>45409</v>
      </c>
    </row>
    <row r="16" spans="2:36" x14ac:dyDescent="0.2">
      <c r="K16" s="122" t="s">
        <v>209</v>
      </c>
      <c r="L16" s="229"/>
      <c r="M16" s="230"/>
      <c r="N16" s="126">
        <f>IF(Aanvraagformulier!$K$10="Midden",VLOOKUP('Vakantie-Feestdagen'!K16,Schoolvakanties!A:E,4,0),VLOOKUP('Vakantie-Feestdagen'!K16,Schoolvakanties!A:E,2,0))</f>
        <v>45941</v>
      </c>
      <c r="O16" s="126">
        <f>IF(Aanvraagformulier!$K$10="Midden",VLOOKUP('Vakantie-Feestdagen'!K16,Schoolvakanties!A:E,5,0),VLOOKUP('Vakantie-Feestdagen'!K16,Schoolvakanties!A:E,3,0))</f>
        <v>45949</v>
      </c>
      <c r="P16" s="104">
        <f t="shared" si="1"/>
        <v>45941</v>
      </c>
      <c r="Q16" s="162">
        <f t="shared" si="2"/>
        <v>45949</v>
      </c>
      <c r="R16" s="122" t="s">
        <v>87</v>
      </c>
      <c r="S16" s="164" t="str">
        <f t="shared" ca="1" si="14"/>
        <v/>
      </c>
      <c r="X16" s="215"/>
      <c r="Y16" s="215"/>
      <c r="AB16" s="104">
        <f>DATE(AA20,5,5)</f>
        <v>45417</v>
      </c>
      <c r="AC16" s="21" t="s">
        <v>79</v>
      </c>
      <c r="AD16" s="173">
        <f t="shared" si="0"/>
        <v>45417</v>
      </c>
    </row>
    <row r="17" spans="7:31" x14ac:dyDescent="0.2">
      <c r="K17" s="122" t="s">
        <v>210</v>
      </c>
      <c r="L17" s="229"/>
      <c r="M17" s="230"/>
      <c r="N17" s="126">
        <f>IF(Aanvraagformulier!$K$10="Midden",VLOOKUP('Vakantie-Feestdagen'!K17,Schoolvakanties!A:E,4,0),VLOOKUP('Vakantie-Feestdagen'!K17,Schoolvakanties!A:E,2,0))</f>
        <v>46011</v>
      </c>
      <c r="O17" s="126">
        <f>IF(Aanvraagformulier!$K$10="Midden",VLOOKUP('Vakantie-Feestdagen'!K17,Schoolvakanties!A:E,5,0),VLOOKUP('Vakantie-Feestdagen'!K17,Schoolvakanties!A:E,3,0))</f>
        <v>46026</v>
      </c>
      <c r="P17" s="104">
        <f t="shared" si="1"/>
        <v>46011</v>
      </c>
      <c r="Q17" s="162">
        <f t="shared" si="2"/>
        <v>46026</v>
      </c>
      <c r="R17" s="122" t="s">
        <v>86</v>
      </c>
      <c r="S17" s="164" t="str">
        <f t="shared" ca="1" si="14"/>
        <v/>
      </c>
      <c r="X17" s="215"/>
      <c r="Y17" s="215"/>
      <c r="AB17" s="104">
        <f>AB19-10</f>
        <v>45421</v>
      </c>
      <c r="AC17" s="21" t="s">
        <v>78</v>
      </c>
      <c r="AD17" s="173">
        <f t="shared" si="0"/>
        <v>45421</v>
      </c>
    </row>
    <row r="18" spans="7:31" x14ac:dyDescent="0.2">
      <c r="G18" s="232" t="s">
        <v>151</v>
      </c>
      <c r="K18" s="122" t="s">
        <v>211</v>
      </c>
      <c r="L18" s="229"/>
      <c r="M18" s="230"/>
      <c r="N18" s="126">
        <f>IF(Aanvraagformulier!$K$10="Midden",VLOOKUP('Vakantie-Feestdagen'!K18,Schoolvakanties!A:E,4,0),VLOOKUP('Vakantie-Feestdagen'!K18,Schoolvakanties!A:E,2,0))</f>
        <v>46067</v>
      </c>
      <c r="O18" s="126">
        <f>IF(Aanvraagformulier!$K$10="Midden",VLOOKUP('Vakantie-Feestdagen'!K18,Schoolvakanties!A:E,5,0),VLOOKUP('Vakantie-Feestdagen'!K18,Schoolvakanties!A:E,3,0))</f>
        <v>46075</v>
      </c>
      <c r="P18" s="104">
        <f t="shared" si="1"/>
        <v>46067</v>
      </c>
      <c r="Q18" s="162">
        <f t="shared" si="2"/>
        <v>46075</v>
      </c>
      <c r="R18" s="122" t="s">
        <v>91</v>
      </c>
      <c r="S18" s="164" t="str">
        <f t="shared" ca="1" si="14"/>
        <v/>
      </c>
      <c r="X18" s="215"/>
      <c r="Y18" s="215"/>
      <c r="AB18" s="104">
        <f>AB17+1</f>
        <v>45422</v>
      </c>
      <c r="AC18" s="21" t="s">
        <v>77</v>
      </c>
      <c r="AD18" s="173">
        <f t="shared" si="0"/>
        <v>45422</v>
      </c>
    </row>
    <row r="19" spans="7:31" x14ac:dyDescent="0.2">
      <c r="G19" s="232" t="s">
        <v>152</v>
      </c>
      <c r="K19" s="122" t="s">
        <v>212</v>
      </c>
      <c r="L19" s="229"/>
      <c r="M19" s="230"/>
      <c r="N19" s="126">
        <f>IF(Aanvraagformulier!$K$10="Midden",VLOOKUP('Vakantie-Feestdagen'!K19,Schoolvakanties!A:E,4,0),VLOOKUP('Vakantie-Feestdagen'!K19,Schoolvakanties!A:E,2,0))</f>
        <v>46137</v>
      </c>
      <c r="O19" s="126">
        <f>IF(Aanvraagformulier!$K$10="Midden",VLOOKUP('Vakantie-Feestdagen'!K19,Schoolvakanties!A:E,5,0),VLOOKUP('Vakantie-Feestdagen'!K19,Schoolvakanties!A:E,3,0))</f>
        <v>46145</v>
      </c>
      <c r="P19" s="104">
        <f t="shared" si="1"/>
        <v>46137</v>
      </c>
      <c r="Q19" s="162">
        <f t="shared" si="2"/>
        <v>46145</v>
      </c>
      <c r="R19" s="122" t="s">
        <v>90</v>
      </c>
      <c r="S19" s="164" t="str">
        <f t="shared" ca="1" si="14"/>
        <v/>
      </c>
      <c r="X19" s="215"/>
      <c r="Y19" s="215"/>
      <c r="AB19" s="104">
        <f>AB13+49</f>
        <v>45431</v>
      </c>
      <c r="AC19" s="21" t="s">
        <v>76</v>
      </c>
      <c r="AD19" s="173">
        <f t="shared" si="0"/>
        <v>45431</v>
      </c>
    </row>
    <row r="20" spans="7:31" x14ac:dyDescent="0.2">
      <c r="G20" s="232" t="s">
        <v>153</v>
      </c>
      <c r="K20" s="323" t="s">
        <v>213</v>
      </c>
      <c r="L20" s="197"/>
      <c r="M20" s="198"/>
      <c r="N20" s="126">
        <f>IF(Aanvraagformulier!$K$10="Midden",VLOOKUP('Vakantie-Feestdagen'!K20,Schoolvakanties!A:E,4,0),VLOOKUP('Vakantie-Feestdagen'!K20,Schoolvakanties!A:E,2,0))</f>
        <v>46214</v>
      </c>
      <c r="O20" s="126">
        <f>IF(Aanvraagformulier!$K$10="Midden",VLOOKUP('Vakantie-Feestdagen'!K20,Schoolvakanties!A:E,5,0),VLOOKUP('Vakantie-Feestdagen'!K20,Schoolvakanties!A:E,3,0))</f>
        <v>46257</v>
      </c>
      <c r="P20" s="102">
        <f t="shared" ref="P20" si="15">IF(L20&lt;&gt;"",L20,N20)</f>
        <v>46214</v>
      </c>
      <c r="Q20" s="163">
        <f t="shared" ref="Q20" si="16">IF(M20&lt;&gt;"",M20,O20)</f>
        <v>46257</v>
      </c>
      <c r="R20" s="231" t="s">
        <v>89</v>
      </c>
      <c r="S20" s="164" t="str">
        <f t="shared" ca="1" si="14"/>
        <v>Vakanties moeten oplopend gesorteerd zijn en geen overlap hebben.</v>
      </c>
      <c r="X20" s="215"/>
      <c r="Y20" s="215"/>
      <c r="AA20" s="160">
        <f>AA2+1</f>
        <v>2024</v>
      </c>
      <c r="AB20" s="102">
        <f>AB19+1</f>
        <v>45432</v>
      </c>
      <c r="AC20" s="100" t="s">
        <v>75</v>
      </c>
      <c r="AD20" s="176">
        <f t="shared" si="0"/>
        <v>45432</v>
      </c>
    </row>
    <row r="21" spans="7:31" x14ac:dyDescent="0.2">
      <c r="G21" s="232" t="s">
        <v>154</v>
      </c>
      <c r="N21" s="126"/>
      <c r="X21" s="215"/>
      <c r="Y21" s="215"/>
      <c r="AB21" s="218">
        <f>DATE(AA20,12,25)</f>
        <v>45651</v>
      </c>
      <c r="AC21" s="333" t="s">
        <v>74</v>
      </c>
      <c r="AD21" s="340">
        <f t="shared" si="0"/>
        <v>45651</v>
      </c>
    </row>
    <row r="22" spans="7:31" x14ac:dyDescent="0.2">
      <c r="G22" s="232" t="s">
        <v>155</v>
      </c>
      <c r="X22" s="215"/>
      <c r="Y22" s="215"/>
      <c r="AB22" s="104">
        <f>DATE(AA20,12,26)</f>
        <v>45652</v>
      </c>
      <c r="AC22" s="21" t="s">
        <v>73</v>
      </c>
      <c r="AD22" s="173">
        <f t="shared" si="0"/>
        <v>45652</v>
      </c>
    </row>
    <row r="23" spans="7:31" x14ac:dyDescent="0.2">
      <c r="AB23" s="174" t="s">
        <v>72</v>
      </c>
      <c r="AC23" s="124" t="s">
        <v>72</v>
      </c>
      <c r="AD23" s="173" t="str">
        <f t="shared" si="0"/>
        <v>=====</v>
      </c>
    </row>
    <row r="24" spans="7:31" x14ac:dyDescent="0.2">
      <c r="AB24" s="104">
        <f>DATE(AA38,1,1)</f>
        <v>45658</v>
      </c>
      <c r="AC24" s="21" t="s">
        <v>88</v>
      </c>
      <c r="AD24" s="173">
        <f t="shared" ref="AD24:AD41" si="17">AB24</f>
        <v>45658</v>
      </c>
    </row>
    <row r="25" spans="7:31" x14ac:dyDescent="0.2">
      <c r="AB25" s="104">
        <f>AB26-1</f>
        <v>45717</v>
      </c>
      <c r="AC25" s="21" t="s">
        <v>85</v>
      </c>
      <c r="AD25" s="173">
        <f t="shared" si="17"/>
        <v>45717</v>
      </c>
    </row>
    <row r="26" spans="7:31" x14ac:dyDescent="0.2">
      <c r="AB26" s="104">
        <f>AB27-1</f>
        <v>45718</v>
      </c>
      <c r="AC26" s="21" t="s">
        <v>85</v>
      </c>
      <c r="AD26" s="173">
        <f t="shared" si="17"/>
        <v>45718</v>
      </c>
    </row>
    <row r="27" spans="7:31" x14ac:dyDescent="0.2">
      <c r="AB27" s="104">
        <f>AB28-1</f>
        <v>45719</v>
      </c>
      <c r="AC27" s="21" t="s">
        <v>133</v>
      </c>
      <c r="AD27" s="173">
        <f t="shared" si="17"/>
        <v>45719</v>
      </c>
    </row>
    <row r="28" spans="7:31" x14ac:dyDescent="0.2">
      <c r="AB28" s="104">
        <f>AB29-1</f>
        <v>45720</v>
      </c>
      <c r="AC28" s="21" t="s">
        <v>134</v>
      </c>
      <c r="AD28" s="173">
        <f t="shared" si="17"/>
        <v>45720</v>
      </c>
    </row>
    <row r="29" spans="7:31" x14ac:dyDescent="0.2">
      <c r="AB29" s="104">
        <f>AB31-46</f>
        <v>45721</v>
      </c>
      <c r="AC29" s="21" t="s">
        <v>84</v>
      </c>
      <c r="AD29" s="173">
        <f t="shared" si="17"/>
        <v>45721</v>
      </c>
    </row>
    <row r="30" spans="7:31" x14ac:dyDescent="0.2">
      <c r="AB30" s="104">
        <f>AB31-2</f>
        <v>45765</v>
      </c>
      <c r="AC30" s="21" t="s">
        <v>83</v>
      </c>
      <c r="AD30" s="173">
        <f t="shared" si="17"/>
        <v>45765</v>
      </c>
    </row>
    <row r="31" spans="7:31" x14ac:dyDescent="0.2">
      <c r="AB31" s="175">
        <f>ROUND(   DATE(AA38,4,1)/7  +MOD(19*MOD(AA38,19)-7,30)*14%, 0 )*7-6</f>
        <v>45767</v>
      </c>
      <c r="AC31" s="21" t="s">
        <v>82</v>
      </c>
      <c r="AD31" s="173">
        <f t="shared" si="17"/>
        <v>45767</v>
      </c>
      <c r="AE31" s="126"/>
    </row>
    <row r="32" spans="7:31" x14ac:dyDescent="0.2">
      <c r="AB32" s="104">
        <f>AB31+1</f>
        <v>45768</v>
      </c>
      <c r="AC32" s="21" t="s">
        <v>81</v>
      </c>
      <c r="AD32" s="173">
        <f t="shared" si="17"/>
        <v>45768</v>
      </c>
      <c r="AE32" s="126"/>
    </row>
    <row r="33" spans="7:30" x14ac:dyDescent="0.2">
      <c r="AB33" s="104">
        <f>DATE(AA38,4,27)-(WEEKDAY(DATE(AA38,4,27),11)=7)</f>
        <v>45773</v>
      </c>
      <c r="AC33" s="21" t="s">
        <v>80</v>
      </c>
      <c r="AD33" s="173">
        <f t="shared" si="17"/>
        <v>45773</v>
      </c>
    </row>
    <row r="34" spans="7:30" x14ac:dyDescent="0.2">
      <c r="AB34" s="104">
        <f>DATE(AA38,5,5)</f>
        <v>45782</v>
      </c>
      <c r="AC34" s="21" t="s">
        <v>79</v>
      </c>
      <c r="AD34" s="173">
        <f t="shared" si="17"/>
        <v>45782</v>
      </c>
    </row>
    <row r="35" spans="7:30" x14ac:dyDescent="0.2">
      <c r="AB35" s="104">
        <f>AB37-10</f>
        <v>45806</v>
      </c>
      <c r="AC35" s="21" t="s">
        <v>78</v>
      </c>
      <c r="AD35" s="173">
        <f t="shared" si="17"/>
        <v>45806</v>
      </c>
    </row>
    <row r="36" spans="7:30" x14ac:dyDescent="0.2">
      <c r="AB36" s="104">
        <f>AB35+1</f>
        <v>45807</v>
      </c>
      <c r="AC36" s="21" t="s">
        <v>77</v>
      </c>
      <c r="AD36" s="173">
        <f t="shared" si="17"/>
        <v>45807</v>
      </c>
    </row>
    <row r="37" spans="7:30" x14ac:dyDescent="0.2">
      <c r="G37" s="232"/>
      <c r="AB37" s="104">
        <f>AB31+49</f>
        <v>45816</v>
      </c>
      <c r="AC37" s="21" t="s">
        <v>76</v>
      </c>
      <c r="AD37" s="173">
        <f t="shared" si="17"/>
        <v>45816</v>
      </c>
    </row>
    <row r="38" spans="7:30" x14ac:dyDescent="0.2">
      <c r="G38" s="232"/>
      <c r="AA38" s="160">
        <f>AA20+1</f>
        <v>2025</v>
      </c>
      <c r="AB38" s="330">
        <f>AB37+1</f>
        <v>45817</v>
      </c>
      <c r="AC38" s="335" t="s">
        <v>75</v>
      </c>
      <c r="AD38" s="341">
        <f t="shared" si="17"/>
        <v>45817</v>
      </c>
    </row>
    <row r="39" spans="7:30" x14ac:dyDescent="0.2">
      <c r="G39" s="232"/>
      <c r="AB39" s="98">
        <f>DATE(AA38,12,25)</f>
        <v>46016</v>
      </c>
      <c r="AC39" s="21" t="s">
        <v>74</v>
      </c>
      <c r="AD39" s="123">
        <f t="shared" si="17"/>
        <v>46016</v>
      </c>
    </row>
    <row r="40" spans="7:30" x14ac:dyDescent="0.2">
      <c r="G40" s="232"/>
      <c r="AB40" s="98">
        <f>DATE(AA38,12,26)</f>
        <v>46017</v>
      </c>
      <c r="AC40" s="21" t="s">
        <v>73</v>
      </c>
      <c r="AD40" s="123">
        <f t="shared" si="17"/>
        <v>46017</v>
      </c>
    </row>
    <row r="41" spans="7:30" x14ac:dyDescent="0.2">
      <c r="G41" s="232"/>
      <c r="AB41" s="124" t="s">
        <v>72</v>
      </c>
      <c r="AC41" s="124" t="s">
        <v>72</v>
      </c>
      <c r="AD41" s="123" t="str">
        <f t="shared" si="17"/>
        <v>=====</v>
      </c>
    </row>
    <row r="49" spans="31:31" x14ac:dyDescent="0.2">
      <c r="AE49" s="126"/>
    </row>
    <row r="50" spans="31:31" x14ac:dyDescent="0.2">
      <c r="AE50" s="126"/>
    </row>
  </sheetData>
  <sheetProtection algorithmName="SHA-512" hashValue="ydXXNdu3GG2tPe7rBlfatxrDRWIPnISRaaEMErWoUQ3XuRvA7zyGW+KsLBA8kfyehOyXZBeK6OO3TJpGomMUyQ==" saltValue="cYlNca7EoU8KUjHczLoLig==" spinCount="100000" sheet="1" objects="1" scenarios="1"/>
  <conditionalFormatting sqref="L3:M20">
    <cfRule type="expression" dxfId="4" priority="6">
      <formula>#REF!="VO"</formula>
    </cfRule>
  </conditionalFormatting>
  <conditionalFormatting sqref="M3:M20">
    <cfRule type="expression" dxfId="3" priority="2">
      <formula>#REF!="VO"</formula>
    </cfRule>
  </conditionalFormatting>
  <pageMargins left="0.75" right="0.75" top="1" bottom="1" header="0.5" footer="0.5"/>
  <pageSetup paperSize="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Blad1"/>
  <dimension ref="B1:AP375"/>
  <sheetViews>
    <sheetView workbookViewId="0">
      <pane xSplit="1" ySplit="6" topLeftCell="B7" activePane="bottomRight" state="frozen"/>
      <selection activeCell="A29" sqref="A29"/>
      <selection pane="topRight" activeCell="A29" sqref="A29"/>
      <selection pane="bottomLeft" activeCell="A29" sqref="A29"/>
      <selection pane="bottomRight" activeCell="O24" sqref="O24"/>
    </sheetView>
  </sheetViews>
  <sheetFormatPr defaultColWidth="8.875" defaultRowHeight="12.75" x14ac:dyDescent="0.2"/>
  <cols>
    <col min="1" max="1" width="1.625" style="21" customWidth="1"/>
    <col min="2" max="2" width="3" style="21" customWidth="1"/>
    <col min="3" max="3" width="9.5" style="98" customWidth="1"/>
    <col min="4" max="4" width="2.5" style="21" customWidth="1"/>
    <col min="5" max="6" width="8.875" style="21"/>
    <col min="7" max="7" width="10" style="21" customWidth="1"/>
    <col min="8" max="8" width="4.5" style="21" bestFit="1" customWidth="1"/>
    <col min="9" max="11" width="2.875" style="21" customWidth="1"/>
    <col min="12" max="13" width="3.125" style="21" customWidth="1"/>
    <col min="14" max="14" width="9.625" style="21" customWidth="1"/>
    <col min="15" max="16" width="9.125" style="21" customWidth="1"/>
    <col min="17" max="17" width="32.25" style="21" hidden="1" customWidth="1"/>
    <col min="18" max="18" width="9.125" style="21" hidden="1" customWidth="1"/>
    <col min="19" max="29" width="9.125" style="21" customWidth="1"/>
    <col min="30" max="30" width="105.625" style="21" customWidth="1"/>
    <col min="31" max="31" width="11" style="125" customWidth="1"/>
    <col min="32" max="32" width="15.875" style="125" customWidth="1"/>
    <col min="33" max="34" width="11.375" style="125" customWidth="1"/>
    <col min="35" max="35" width="9.625" style="125" customWidth="1"/>
    <col min="36" max="36" width="8.875" style="125"/>
    <col min="37" max="37" width="8.875" style="125" bestFit="1" customWidth="1"/>
    <col min="38" max="38" width="8.875" style="125"/>
    <col min="39" max="40" width="0.625" style="125" customWidth="1"/>
    <col min="41" max="42" width="8.875" style="125"/>
    <col min="43" max="16384" width="8.875" style="21"/>
  </cols>
  <sheetData>
    <row r="1" spans="2:42" x14ac:dyDescent="0.2">
      <c r="N1" s="177" t="str">
        <f ca="1">Aanvraagformulier!X63</f>
        <v/>
      </c>
    </row>
    <row r="2" spans="2:42" ht="3.75" customHeight="1" x14ac:dyDescent="0.2"/>
    <row r="3" spans="2:42" x14ac:dyDescent="0.2">
      <c r="K3" s="121"/>
      <c r="L3" s="120"/>
      <c r="M3" s="119" t="s">
        <v>30</v>
      </c>
      <c r="N3" s="258">
        <f ca="1">IFERROR(N375,0)</f>
        <v>0</v>
      </c>
    </row>
    <row r="4" spans="2:42" ht="3.75" customHeight="1" x14ac:dyDescent="0.2">
      <c r="N4" s="106"/>
    </row>
    <row r="5" spans="2:42" s="111" customFormat="1" ht="109.5" x14ac:dyDescent="0.2">
      <c r="B5" s="118"/>
      <c r="C5" s="117" t="s">
        <v>24</v>
      </c>
      <c r="D5" s="116"/>
      <c r="E5" s="116" t="s">
        <v>69</v>
      </c>
      <c r="F5" s="116" t="s">
        <v>68</v>
      </c>
      <c r="G5" s="116" t="s">
        <v>67</v>
      </c>
      <c r="H5" s="115" t="s">
        <v>66</v>
      </c>
      <c r="I5" s="115" t="s">
        <v>65</v>
      </c>
      <c r="J5" s="115" t="s">
        <v>64</v>
      </c>
      <c r="K5" s="115" t="s">
        <v>63</v>
      </c>
      <c r="L5" s="115" t="s">
        <v>62</v>
      </c>
      <c r="M5" s="114" t="s">
        <v>61</v>
      </c>
      <c r="N5" s="259" t="s">
        <v>60</v>
      </c>
      <c r="AE5" s="129"/>
      <c r="AF5" s="129"/>
      <c r="AG5" s="129"/>
      <c r="AH5" s="129"/>
      <c r="AI5" s="129"/>
      <c r="AJ5" s="129"/>
      <c r="AK5" s="129"/>
      <c r="AL5" s="129"/>
      <c r="AM5" s="129"/>
      <c r="AN5" s="129"/>
      <c r="AO5" s="129"/>
      <c r="AP5" s="129"/>
    </row>
    <row r="6" spans="2:42" s="111" customFormat="1" ht="1.5" customHeight="1" x14ac:dyDescent="0.2">
      <c r="C6" s="113"/>
      <c r="H6" s="112"/>
      <c r="I6" s="112"/>
      <c r="J6" s="112"/>
      <c r="K6" s="112"/>
      <c r="L6" s="112"/>
      <c r="M6" s="112"/>
      <c r="N6" s="260"/>
      <c r="AE6" s="129"/>
      <c r="AF6" s="129"/>
      <c r="AG6" s="129"/>
      <c r="AH6" s="129"/>
      <c r="AI6" s="129"/>
      <c r="AJ6" s="129"/>
      <c r="AK6" s="129"/>
      <c r="AL6" s="129"/>
      <c r="AM6" s="129"/>
      <c r="AN6" s="129"/>
      <c r="AO6" s="129"/>
      <c r="AP6" s="129"/>
    </row>
    <row r="7" spans="2:42" x14ac:dyDescent="0.2">
      <c r="B7" s="110">
        <f t="shared" ref="B7:B70" ca="1" si="0">C7</f>
        <v>44774</v>
      </c>
      <c r="C7" s="109">
        <f ca="1">IF(MIN(AO8,AO9)=0,AG31,MIN(AO8,AO9))</f>
        <v>44774</v>
      </c>
      <c r="D7" s="108">
        <f t="shared" ref="D7:D70" ca="1" si="1">WEEKDAY(C7,11)</f>
        <v>1</v>
      </c>
      <c r="E7" s="109" t="e">
        <f ca="1">VLOOKUP(C7,'Vakantie-Feestdagen'!B:B,1,1)</f>
        <v>#N/A</v>
      </c>
      <c r="F7" s="109" t="e">
        <f ca="1">INDEX('Vakantie-Feestdagen'!C:C,MATCH(E7,'Vakantie-Feestdagen'!B:B,0))</f>
        <v>#N/A</v>
      </c>
      <c r="G7" s="108" t="e">
        <f ca="1">INDEX('Vakantie-Feestdagen'!D:D,MATCH(E7,'Vakantie-Feestdagen'!B:B,0))</f>
        <v>#N/A</v>
      </c>
      <c r="H7" s="108" t="e">
        <f t="shared" ref="H7:H70" ca="1" si="2">IF(AND(C7&gt;=E7,C7&lt;=F7),1,0)</f>
        <v>#N/A</v>
      </c>
      <c r="I7" s="108">
        <f ca="1">IFERROR(MIN(1, VLOOKUP(C7,'Vakantie-Feestdagen'!$U:$U,1,0)   ),0)</f>
        <v>0</v>
      </c>
      <c r="J7" s="108">
        <f ca="1">IFERROR(MIN(1, VLOOKUP(C7,Aanvraagformulier!$B$88:$B$104,1,0)   ),0)</f>
        <v>0</v>
      </c>
      <c r="K7" s="108">
        <f ca="1">IFERROR(MIN(1, VLOOKUP(C7,Aanvraagformulier!$N$88:$N$104,1,0)   ),0)</f>
        <v>0</v>
      </c>
      <c r="L7" s="108">
        <f t="shared" ref="L7:L70" ca="1" si="3">IF(AND($C7&gt;=AO$8,$C7&lt;=AP$8),1,0)</f>
        <v>0</v>
      </c>
      <c r="M7" s="108">
        <f t="shared" ref="M7:M70" ca="1" si="4">IF(AND($C7&gt;=AO$9,$C7&lt;=AP$9),1,0)</f>
        <v>0</v>
      </c>
      <c r="N7" s="261" t="e">
        <f ca="1">IF(K7=1,1,(H7=0)*(I7=0)*(J7=0))*L7*INDEX($AH$8:$AN$8,1,D7)</f>
        <v>#N/A</v>
      </c>
      <c r="AF7" s="130"/>
      <c r="AG7" s="131"/>
      <c r="AH7" s="148" t="s">
        <v>35</v>
      </c>
      <c r="AI7" s="149" t="s">
        <v>34</v>
      </c>
      <c r="AJ7" s="149" t="s">
        <v>33</v>
      </c>
      <c r="AK7" s="149" t="s">
        <v>32</v>
      </c>
      <c r="AL7" s="150" t="s">
        <v>31</v>
      </c>
      <c r="AM7" s="148"/>
      <c r="AN7" s="150"/>
      <c r="AO7" s="148" t="s">
        <v>58</v>
      </c>
      <c r="AP7" s="150" t="s">
        <v>71</v>
      </c>
    </row>
    <row r="8" spans="2:42" x14ac:dyDescent="0.2">
      <c r="B8" s="107">
        <f t="shared" ca="1" si="0"/>
        <v>44775</v>
      </c>
      <c r="C8" s="98">
        <f t="shared" ref="C8:C71" ca="1" si="5">C7+1</f>
        <v>44775</v>
      </c>
      <c r="D8" s="21">
        <f t="shared" ca="1" si="1"/>
        <v>2</v>
      </c>
      <c r="E8" s="98" t="e">
        <f ca="1">VLOOKUP(C8,'Vakantie-Feestdagen'!B:B,1,1)</f>
        <v>#N/A</v>
      </c>
      <c r="F8" s="98" t="e">
        <f ca="1">INDEX('Vakantie-Feestdagen'!C:C,MATCH(E8,'Vakantie-Feestdagen'!B:B,0))</f>
        <v>#N/A</v>
      </c>
      <c r="G8" s="21" t="e">
        <f ca="1">INDEX('Vakantie-Feestdagen'!D:D,MATCH(E8,'Vakantie-Feestdagen'!B:B,0))</f>
        <v>#N/A</v>
      </c>
      <c r="H8" s="21" t="e">
        <f t="shared" ca="1" si="2"/>
        <v>#N/A</v>
      </c>
      <c r="I8" s="21">
        <f ca="1">IFERROR(MIN(1, VLOOKUP(C8,'Vakantie-Feestdagen'!$U:$U,1,0)   ),0)</f>
        <v>0</v>
      </c>
      <c r="J8" s="21">
        <f ca="1">IFERROR(MIN(1, VLOOKUP(C8,Aanvraagformulier!$B$88:$B$104,1,0)   ),0)</f>
        <v>0</v>
      </c>
      <c r="K8" s="21">
        <f ca="1">IFERROR(MIN(1, VLOOKUP(C8,Aanvraagformulier!$N$88:$N$104,1,0)   ),0)</f>
        <v>0</v>
      </c>
      <c r="L8" s="21">
        <f t="shared" ca="1" si="3"/>
        <v>0</v>
      </c>
      <c r="M8" s="21">
        <f t="shared" ca="1" si="4"/>
        <v>0</v>
      </c>
      <c r="N8" s="105" t="e">
        <f t="shared" ref="N8:N70" ca="1" si="6">IF(K8=1,1,(H8=0)*(I8=0)*(J8=0))*L8*INDEX($AH$8:$AN$8,1,D8)</f>
        <v>#N/A</v>
      </c>
      <c r="Q8" s="312" t="s">
        <v>186</v>
      </c>
      <c r="AE8" s="132"/>
      <c r="AF8" s="127"/>
      <c r="AG8" s="133" t="s">
        <v>70</v>
      </c>
      <c r="AH8" s="134">
        <f>Aanvraagformulier!Q40</f>
        <v>0</v>
      </c>
      <c r="AI8" s="135">
        <f>Aanvraagformulier!R40</f>
        <v>0</v>
      </c>
      <c r="AJ8" s="135">
        <f>Aanvraagformulier!S40</f>
        <v>0</v>
      </c>
      <c r="AK8" s="135">
        <f>Aanvraagformulier!T40</f>
        <v>0</v>
      </c>
      <c r="AL8" s="136">
        <f>Aanvraagformulier!U40</f>
        <v>0</v>
      </c>
      <c r="AM8" s="135"/>
      <c r="AN8" s="135"/>
      <c r="AO8" s="137" t="str">
        <f>IF(Aanvraagformulier!K31=0,"",Aanvraagformulier!K31)</f>
        <v/>
      </c>
      <c r="AP8" s="138" t="str">
        <f>IF(Aanvraagformulier!K32=0,"",Aanvraagformulier!K32)</f>
        <v/>
      </c>
    </row>
    <row r="9" spans="2:42" x14ac:dyDescent="0.2">
      <c r="B9" s="107">
        <f t="shared" ca="1" si="0"/>
        <v>44776</v>
      </c>
      <c r="C9" s="98">
        <f t="shared" ca="1" si="5"/>
        <v>44776</v>
      </c>
      <c r="D9" s="21">
        <f t="shared" ca="1" si="1"/>
        <v>3</v>
      </c>
      <c r="E9" s="98" t="e">
        <f ca="1">VLOOKUP(C9,'Vakantie-Feestdagen'!B:B,1,1)</f>
        <v>#N/A</v>
      </c>
      <c r="F9" s="98" t="e">
        <f ca="1">INDEX('Vakantie-Feestdagen'!C:C,MATCH(E9,'Vakantie-Feestdagen'!B:B,0))</f>
        <v>#N/A</v>
      </c>
      <c r="G9" s="21" t="e">
        <f ca="1">INDEX('Vakantie-Feestdagen'!D:D,MATCH(E9,'Vakantie-Feestdagen'!B:B,0))</f>
        <v>#N/A</v>
      </c>
      <c r="H9" s="21" t="e">
        <f t="shared" ca="1" si="2"/>
        <v>#N/A</v>
      </c>
      <c r="I9" s="21">
        <f ca="1">IFERROR(MIN(1, VLOOKUP(C9,'Vakantie-Feestdagen'!$U:$U,1,0)   ),0)</f>
        <v>0</v>
      </c>
      <c r="J9" s="21">
        <f ca="1">IFERROR(MIN(1, VLOOKUP(C9,Aanvraagformulier!$B$88:$B$104,1,0)   ),0)</f>
        <v>0</v>
      </c>
      <c r="K9" s="21">
        <f ca="1">IFERROR(MIN(1, VLOOKUP(C9,Aanvraagformulier!$N$88:$N$104,1,0)   ),0)</f>
        <v>0</v>
      </c>
      <c r="L9" s="21">
        <f t="shared" ca="1" si="3"/>
        <v>0</v>
      </c>
      <c r="M9" s="21">
        <f t="shared" ca="1" si="4"/>
        <v>0</v>
      </c>
      <c r="N9" s="105" t="e">
        <f t="shared" ca="1" si="6"/>
        <v>#N/A</v>
      </c>
      <c r="Q9" s="313" t="s">
        <v>187</v>
      </c>
      <c r="R9" s="98">
        <v>45122</v>
      </c>
      <c r="AE9" s="139"/>
      <c r="AF9" s="128"/>
      <c r="AG9" s="140"/>
      <c r="AH9" s="141"/>
      <c r="AI9" s="142"/>
      <c r="AJ9" s="142"/>
      <c r="AK9" s="142"/>
      <c r="AL9" s="143"/>
      <c r="AM9" s="142"/>
      <c r="AN9" s="142"/>
      <c r="AO9" s="144"/>
      <c r="AP9" s="145"/>
    </row>
    <row r="10" spans="2:42" x14ac:dyDescent="0.2">
      <c r="B10" s="107">
        <f t="shared" ca="1" si="0"/>
        <v>44777</v>
      </c>
      <c r="C10" s="98">
        <f t="shared" ca="1" si="5"/>
        <v>44777</v>
      </c>
      <c r="D10" s="21">
        <f t="shared" ca="1" si="1"/>
        <v>4</v>
      </c>
      <c r="E10" s="98" t="e">
        <f ca="1">VLOOKUP(C10,'Vakantie-Feestdagen'!B:B,1,1)</f>
        <v>#N/A</v>
      </c>
      <c r="F10" s="98" t="e">
        <f ca="1">INDEX('Vakantie-Feestdagen'!C:C,MATCH(E10,'Vakantie-Feestdagen'!B:B,0))</f>
        <v>#N/A</v>
      </c>
      <c r="G10" s="21" t="e">
        <f ca="1">INDEX('Vakantie-Feestdagen'!D:D,MATCH(E10,'Vakantie-Feestdagen'!B:B,0))</f>
        <v>#N/A</v>
      </c>
      <c r="H10" s="21" t="e">
        <f t="shared" ca="1" si="2"/>
        <v>#N/A</v>
      </c>
      <c r="I10" s="21">
        <f ca="1">IFERROR(MIN(1, VLOOKUP(C10,'Vakantie-Feestdagen'!$U:$U,1,0)   ),0)</f>
        <v>0</v>
      </c>
      <c r="J10" s="21">
        <f ca="1">IFERROR(MIN(1, VLOOKUP(C10,Aanvraagformulier!$B$88:$B$104,1,0)   ),0)</f>
        <v>0</v>
      </c>
      <c r="K10" s="21">
        <f ca="1">IFERROR(MIN(1, VLOOKUP(C10,Aanvraagformulier!$N$88:$N$104,1,0)   ),0)</f>
        <v>0</v>
      </c>
      <c r="L10" s="21">
        <f t="shared" ca="1" si="3"/>
        <v>0</v>
      </c>
      <c r="M10" s="21">
        <f t="shared" ca="1" si="4"/>
        <v>0</v>
      </c>
      <c r="N10" s="105" t="e">
        <f t="shared" ca="1" si="6"/>
        <v>#N/A</v>
      </c>
      <c r="Q10" s="314" t="s">
        <v>188</v>
      </c>
      <c r="R10" s="98">
        <v>45115</v>
      </c>
    </row>
    <row r="11" spans="2:42" x14ac:dyDescent="0.2">
      <c r="B11" s="107">
        <f t="shared" ca="1" si="0"/>
        <v>44778</v>
      </c>
      <c r="C11" s="98">
        <f t="shared" ca="1" si="5"/>
        <v>44778</v>
      </c>
      <c r="D11" s="21">
        <f t="shared" ca="1" si="1"/>
        <v>5</v>
      </c>
      <c r="E11" s="98" t="e">
        <f ca="1">VLOOKUP(C11,'Vakantie-Feestdagen'!B:B,1,1)</f>
        <v>#N/A</v>
      </c>
      <c r="F11" s="98" t="e">
        <f ca="1">INDEX('Vakantie-Feestdagen'!C:C,MATCH(E11,'Vakantie-Feestdagen'!B:B,0))</f>
        <v>#N/A</v>
      </c>
      <c r="G11" s="21" t="e">
        <f ca="1">INDEX('Vakantie-Feestdagen'!D:D,MATCH(E11,'Vakantie-Feestdagen'!B:B,0))</f>
        <v>#N/A</v>
      </c>
      <c r="H11" s="21" t="e">
        <f t="shared" ca="1" si="2"/>
        <v>#N/A</v>
      </c>
      <c r="I11" s="21">
        <f ca="1">IFERROR(MIN(1, VLOOKUP(C11,'Vakantie-Feestdagen'!$U:$U,1,0)   ),0)</f>
        <v>0</v>
      </c>
      <c r="J11" s="21">
        <f ca="1">IFERROR(MIN(1, VLOOKUP(C11,Aanvraagformulier!$B$88:$B$104,1,0)   ),0)</f>
        <v>0</v>
      </c>
      <c r="K11" s="21">
        <f ca="1">IFERROR(MIN(1, VLOOKUP(C11,Aanvraagformulier!$N$88:$N$104,1,0)   ),0)</f>
        <v>0</v>
      </c>
      <c r="L11" s="21">
        <f t="shared" ca="1" si="3"/>
        <v>0</v>
      </c>
      <c r="M11" s="21">
        <f t="shared" ca="1" si="4"/>
        <v>0</v>
      </c>
      <c r="N11" s="105" t="e">
        <f t="shared" ca="1" si="6"/>
        <v>#N/A</v>
      </c>
    </row>
    <row r="12" spans="2:42" x14ac:dyDescent="0.2">
      <c r="B12" s="107">
        <f t="shared" ca="1" si="0"/>
        <v>44779</v>
      </c>
      <c r="C12" s="98">
        <f t="shared" ca="1" si="5"/>
        <v>44779</v>
      </c>
      <c r="D12" s="21">
        <f t="shared" ca="1" si="1"/>
        <v>6</v>
      </c>
      <c r="E12" s="98" t="e">
        <f ca="1">VLOOKUP(C12,'Vakantie-Feestdagen'!B:B,1,1)</f>
        <v>#N/A</v>
      </c>
      <c r="F12" s="98" t="e">
        <f ca="1">INDEX('Vakantie-Feestdagen'!C:C,MATCH(E12,'Vakantie-Feestdagen'!B:B,0))</f>
        <v>#N/A</v>
      </c>
      <c r="G12" s="21" t="e">
        <f ca="1">INDEX('Vakantie-Feestdagen'!D:D,MATCH(E12,'Vakantie-Feestdagen'!B:B,0))</f>
        <v>#N/A</v>
      </c>
      <c r="H12" s="21" t="e">
        <f t="shared" ca="1" si="2"/>
        <v>#N/A</v>
      </c>
      <c r="I12" s="21">
        <f ca="1">IFERROR(MIN(1, VLOOKUP(C12,'Vakantie-Feestdagen'!$U:$U,1,0)   ),0)</f>
        <v>0</v>
      </c>
      <c r="J12" s="21">
        <f ca="1">IFERROR(MIN(1, VLOOKUP(C12,Aanvraagformulier!$B$88:$B$104,1,0)   ),0)</f>
        <v>0</v>
      </c>
      <c r="K12" s="21">
        <f ca="1">IFERROR(MIN(1, VLOOKUP(C12,Aanvraagformulier!$N$88:$N$104,1,0)   ),0)</f>
        <v>0</v>
      </c>
      <c r="L12" s="21">
        <f t="shared" ca="1" si="3"/>
        <v>0</v>
      </c>
      <c r="M12" s="21">
        <f t="shared" ca="1" si="4"/>
        <v>0</v>
      </c>
      <c r="N12" s="105" t="e">
        <f t="shared" ca="1" si="6"/>
        <v>#N/A</v>
      </c>
      <c r="AE12" s="129"/>
      <c r="AF12" s="129"/>
    </row>
    <row r="13" spans="2:42" x14ac:dyDescent="0.2">
      <c r="B13" s="107">
        <f t="shared" ca="1" si="0"/>
        <v>44780</v>
      </c>
      <c r="C13" s="98">
        <f t="shared" ca="1" si="5"/>
        <v>44780</v>
      </c>
      <c r="D13" s="21">
        <f t="shared" ca="1" si="1"/>
        <v>7</v>
      </c>
      <c r="E13" s="98" t="e">
        <f ca="1">VLOOKUP(C13,'Vakantie-Feestdagen'!B:B,1,1)</f>
        <v>#N/A</v>
      </c>
      <c r="F13" s="98" t="e">
        <f ca="1">INDEX('Vakantie-Feestdagen'!C:C,MATCH(E13,'Vakantie-Feestdagen'!B:B,0))</f>
        <v>#N/A</v>
      </c>
      <c r="G13" s="21" t="e">
        <f ca="1">INDEX('Vakantie-Feestdagen'!D:D,MATCH(E13,'Vakantie-Feestdagen'!B:B,0))</f>
        <v>#N/A</v>
      </c>
      <c r="H13" s="21" t="e">
        <f t="shared" ca="1" si="2"/>
        <v>#N/A</v>
      </c>
      <c r="I13" s="21">
        <f ca="1">IFERROR(MIN(1, VLOOKUP(C13,'Vakantie-Feestdagen'!$U:$U,1,0)   ),0)</f>
        <v>0</v>
      </c>
      <c r="J13" s="21">
        <f ca="1">IFERROR(MIN(1, VLOOKUP(C13,Aanvraagformulier!$B$88:$B$104,1,0)   ),0)</f>
        <v>0</v>
      </c>
      <c r="K13" s="21">
        <f ca="1">IFERROR(MIN(1, VLOOKUP(C13,Aanvraagformulier!$N$88:$N$104,1,0)   ),0)</f>
        <v>0</v>
      </c>
      <c r="L13" s="21">
        <f t="shared" ca="1" si="3"/>
        <v>0</v>
      </c>
      <c r="M13" s="21">
        <f t="shared" ca="1" si="4"/>
        <v>0</v>
      </c>
      <c r="N13" s="105" t="e">
        <f t="shared" ca="1" si="6"/>
        <v>#N/A</v>
      </c>
      <c r="AE13" s="129"/>
      <c r="AF13" s="129"/>
      <c r="AG13" s="262" t="s">
        <v>59</v>
      </c>
      <c r="AH13" s="129"/>
    </row>
    <row r="14" spans="2:42" x14ac:dyDescent="0.2">
      <c r="B14" s="107">
        <f t="shared" ca="1" si="0"/>
        <v>44781</v>
      </c>
      <c r="C14" s="98">
        <f ca="1">C13+1</f>
        <v>44781</v>
      </c>
      <c r="D14" s="21">
        <f t="shared" ca="1" si="1"/>
        <v>1</v>
      </c>
      <c r="E14" s="98" t="e">
        <f ca="1">VLOOKUP(C14,'Vakantie-Feestdagen'!B:B,1,1)</f>
        <v>#N/A</v>
      </c>
      <c r="F14" s="98" t="e">
        <f ca="1">INDEX('Vakantie-Feestdagen'!C:C,MATCH(E14,'Vakantie-Feestdagen'!B:B,0))</f>
        <v>#N/A</v>
      </c>
      <c r="G14" s="21" t="e">
        <f ca="1">INDEX('Vakantie-Feestdagen'!D:D,MATCH(E14,'Vakantie-Feestdagen'!B:B,0))</f>
        <v>#N/A</v>
      </c>
      <c r="H14" s="21" t="e">
        <f t="shared" ca="1" si="2"/>
        <v>#N/A</v>
      </c>
      <c r="I14" s="21">
        <f ca="1">IFERROR(MIN(1, VLOOKUP(C14,'Vakantie-Feestdagen'!$U:$U,1,0)   ),0)</f>
        <v>0</v>
      </c>
      <c r="J14" s="21">
        <f ca="1">IFERROR(MIN(1, VLOOKUP(C14,Aanvraagformulier!$B$88:$B$104,1,0)   ),0)</f>
        <v>0</v>
      </c>
      <c r="K14" s="21">
        <f ca="1">IFERROR(MIN(1, VLOOKUP(C14,Aanvraagformulier!$N$88:$N$104,1,0)   ),0)</f>
        <v>0</v>
      </c>
      <c r="L14" s="21">
        <f t="shared" ca="1" si="3"/>
        <v>0</v>
      </c>
      <c r="M14" s="21">
        <f t="shared" ca="1" si="4"/>
        <v>0</v>
      </c>
      <c r="N14" s="105" t="e">
        <f t="shared" ca="1" si="6"/>
        <v>#N/A</v>
      </c>
      <c r="AE14" s="151"/>
      <c r="AF14" s="152" t="s">
        <v>58</v>
      </c>
      <c r="AG14" s="263" t="str">
        <f>AO8</f>
        <v/>
      </c>
      <c r="AH14" s="126"/>
      <c r="AJ14" s="126"/>
    </row>
    <row r="15" spans="2:42" x14ac:dyDescent="0.2">
      <c r="B15" s="107">
        <f t="shared" ca="1" si="0"/>
        <v>44782</v>
      </c>
      <c r="C15" s="98">
        <f t="shared" ca="1" si="5"/>
        <v>44782</v>
      </c>
      <c r="D15" s="21">
        <f t="shared" ca="1" si="1"/>
        <v>2</v>
      </c>
      <c r="E15" s="98" t="e">
        <f ca="1">VLOOKUP(C15,'Vakantie-Feestdagen'!B:B,1,1)</f>
        <v>#N/A</v>
      </c>
      <c r="F15" s="98" t="e">
        <f ca="1">INDEX('Vakantie-Feestdagen'!C:C,MATCH(E15,'Vakantie-Feestdagen'!B:B,0))</f>
        <v>#N/A</v>
      </c>
      <c r="G15" s="21" t="e">
        <f ca="1">INDEX('Vakantie-Feestdagen'!D:D,MATCH(E15,'Vakantie-Feestdagen'!B:B,0))</f>
        <v>#N/A</v>
      </c>
      <c r="H15" s="21" t="e">
        <f t="shared" ca="1" si="2"/>
        <v>#N/A</v>
      </c>
      <c r="I15" s="21">
        <f ca="1">IFERROR(MIN(1, VLOOKUP(C15,'Vakantie-Feestdagen'!$U:$U,1,0)   ),0)</f>
        <v>0</v>
      </c>
      <c r="J15" s="21">
        <f ca="1">IFERROR(MIN(1, VLOOKUP(C15,Aanvraagformulier!$B$88:$B$104,1,0)   ),0)</f>
        <v>0</v>
      </c>
      <c r="K15" s="21">
        <f ca="1">IFERROR(MIN(1, VLOOKUP(C15,Aanvraagformulier!$N$88:$N$104,1,0)   ),0)</f>
        <v>0</v>
      </c>
      <c r="L15" s="21">
        <f t="shared" ca="1" si="3"/>
        <v>0</v>
      </c>
      <c r="M15" s="21">
        <f t="shared" ca="1" si="4"/>
        <v>0</v>
      </c>
      <c r="N15" s="105" t="e">
        <f t="shared" ca="1" si="6"/>
        <v>#N/A</v>
      </c>
      <c r="AE15" s="153"/>
      <c r="AF15" s="154" t="s">
        <v>57</v>
      </c>
      <c r="AG15" s="264" t="str">
        <f>AP8</f>
        <v/>
      </c>
      <c r="AH15" s="126"/>
    </row>
    <row r="16" spans="2:42" x14ac:dyDescent="0.2">
      <c r="B16" s="107">
        <f t="shared" ca="1" si="0"/>
        <v>44783</v>
      </c>
      <c r="C16" s="98">
        <f t="shared" ca="1" si="5"/>
        <v>44783</v>
      </c>
      <c r="D16" s="21">
        <f t="shared" ca="1" si="1"/>
        <v>3</v>
      </c>
      <c r="E16" s="98" t="e">
        <f ca="1">VLOOKUP(C16,'Vakantie-Feestdagen'!B:B,1,1)</f>
        <v>#N/A</v>
      </c>
      <c r="F16" s="98" t="e">
        <f ca="1">INDEX('Vakantie-Feestdagen'!C:C,MATCH(E16,'Vakantie-Feestdagen'!B:B,0))</f>
        <v>#N/A</v>
      </c>
      <c r="G16" s="21" t="e">
        <f ca="1">INDEX('Vakantie-Feestdagen'!D:D,MATCH(E16,'Vakantie-Feestdagen'!B:B,0))</f>
        <v>#N/A</v>
      </c>
      <c r="H16" s="21" t="e">
        <f t="shared" ca="1" si="2"/>
        <v>#N/A</v>
      </c>
      <c r="I16" s="21">
        <f ca="1">IFERROR(MIN(1, VLOOKUP(C16,'Vakantie-Feestdagen'!$U:$U,1,0)   ),0)</f>
        <v>0</v>
      </c>
      <c r="J16" s="21">
        <f ca="1">IFERROR(MIN(1, VLOOKUP(C16,Aanvraagformulier!$B$88:$B$104,1,0)   ),0)</f>
        <v>0</v>
      </c>
      <c r="K16" s="21">
        <f ca="1">IFERROR(MIN(1, VLOOKUP(C16,Aanvraagformulier!$N$88:$N$104,1,0)   ),0)</f>
        <v>0</v>
      </c>
      <c r="L16" s="21">
        <f t="shared" ca="1" si="3"/>
        <v>0</v>
      </c>
      <c r="M16" s="21">
        <f t="shared" ca="1" si="4"/>
        <v>0</v>
      </c>
      <c r="N16" s="105" t="e">
        <f t="shared" ca="1" si="6"/>
        <v>#N/A</v>
      </c>
      <c r="AE16" s="153"/>
      <c r="AF16" s="154" t="s">
        <v>56</v>
      </c>
      <c r="AG16" s="214" t="e">
        <f>IF(YEAR(AG14)*100+MONTH(AG14)=YEAR(AG15)*100+MONTH(AG15),
NETWORKDAYS(AG14,AG15)   /
NETWORKDAYS(DATE(YEAR(AG14),MONTH(AG14),1),DATE(YEAR(AG14),MONTH(AG14)+1,1)-1),
NETWORKDAYS(AG14,DATE(YEAR(AG14),MONTH(AG14)+1,1)-1)   /
NETWORKDAYS(DATE(YEAR(AG14),MONTH(AG14),1),DATE(YEAR(AG14),MONTH(AG14)+1,1)-1)     )</f>
        <v>#VALUE!</v>
      </c>
    </row>
    <row r="17" spans="2:34" x14ac:dyDescent="0.2">
      <c r="B17" s="107">
        <f t="shared" ca="1" si="0"/>
        <v>44784</v>
      </c>
      <c r="C17" s="98">
        <f t="shared" ca="1" si="5"/>
        <v>44784</v>
      </c>
      <c r="D17" s="21">
        <f t="shared" ca="1" si="1"/>
        <v>4</v>
      </c>
      <c r="E17" s="98" t="e">
        <f ca="1">VLOOKUP(C17,'Vakantie-Feestdagen'!B:B,1,1)</f>
        <v>#N/A</v>
      </c>
      <c r="F17" s="98" t="e">
        <f ca="1">INDEX('Vakantie-Feestdagen'!C:C,MATCH(E17,'Vakantie-Feestdagen'!B:B,0))</f>
        <v>#N/A</v>
      </c>
      <c r="G17" s="21" t="e">
        <f ca="1">INDEX('Vakantie-Feestdagen'!D:D,MATCH(E17,'Vakantie-Feestdagen'!B:B,0))</f>
        <v>#N/A</v>
      </c>
      <c r="H17" s="21" t="e">
        <f t="shared" ca="1" si="2"/>
        <v>#N/A</v>
      </c>
      <c r="I17" s="21">
        <f ca="1">IFERROR(MIN(1, VLOOKUP(C17,'Vakantie-Feestdagen'!$U:$U,1,0)   ),0)</f>
        <v>0</v>
      </c>
      <c r="J17" s="21">
        <f ca="1">IFERROR(MIN(1, VLOOKUP(C17,Aanvraagformulier!$B$88:$B$104,1,0)   ),0)</f>
        <v>0</v>
      </c>
      <c r="K17" s="21">
        <f ca="1">IFERROR(MIN(1, VLOOKUP(C17,Aanvraagformulier!$N$88:$N$104,1,0)   ),0)</f>
        <v>0</v>
      </c>
      <c r="L17" s="21">
        <f t="shared" ca="1" si="3"/>
        <v>0</v>
      </c>
      <c r="M17" s="21">
        <f t="shared" ca="1" si="4"/>
        <v>0</v>
      </c>
      <c r="N17" s="105" t="e">
        <f t="shared" ca="1" si="6"/>
        <v>#N/A</v>
      </c>
      <c r="AE17" s="153"/>
      <c r="AF17" s="154" t="s">
        <v>55</v>
      </c>
      <c r="AG17" s="214" t="e">
        <f>IF(YEAR(AG14)*100+MONTH(AG14)=YEAR(AG15)*100+MONTH(AG15),0,
NETWORKDAYS(DATE(YEAR(AG15),MONTH(AG15),1),AG15)/
NETWORKDAYS(DATE(YEAR(AG15),MONTH(AG15),1),DATE(YEAR(AG15),MONTH(AG15)+1,1)-1))</f>
        <v>#VALUE!</v>
      </c>
    </row>
    <row r="18" spans="2:34" x14ac:dyDescent="0.2">
      <c r="B18" s="107">
        <f t="shared" ca="1" si="0"/>
        <v>44785</v>
      </c>
      <c r="C18" s="98">
        <f t="shared" ca="1" si="5"/>
        <v>44785</v>
      </c>
      <c r="D18" s="21">
        <f t="shared" ca="1" si="1"/>
        <v>5</v>
      </c>
      <c r="E18" s="98" t="e">
        <f ca="1">VLOOKUP(C18,'Vakantie-Feestdagen'!B:B,1,1)</f>
        <v>#N/A</v>
      </c>
      <c r="F18" s="98" t="e">
        <f ca="1">INDEX('Vakantie-Feestdagen'!C:C,MATCH(E18,'Vakantie-Feestdagen'!B:B,0))</f>
        <v>#N/A</v>
      </c>
      <c r="G18" s="21" t="e">
        <f ca="1">INDEX('Vakantie-Feestdagen'!D:D,MATCH(E18,'Vakantie-Feestdagen'!B:B,0))</f>
        <v>#N/A</v>
      </c>
      <c r="H18" s="21" t="e">
        <f t="shared" ca="1" si="2"/>
        <v>#N/A</v>
      </c>
      <c r="I18" s="21">
        <f ca="1">IFERROR(MIN(1, VLOOKUP(C18,'Vakantie-Feestdagen'!$U:$U,1,0)   ),0)</f>
        <v>0</v>
      </c>
      <c r="J18" s="21">
        <f ca="1">IFERROR(MIN(1, VLOOKUP(C18,Aanvraagformulier!$B$88:$B$104,1,0)   ),0)</f>
        <v>0</v>
      </c>
      <c r="K18" s="21">
        <f ca="1">IFERROR(MIN(1, VLOOKUP(C18,Aanvraagformulier!$N$88:$N$104,1,0)   ),0)</f>
        <v>0</v>
      </c>
      <c r="L18" s="21">
        <f t="shared" ca="1" si="3"/>
        <v>0</v>
      </c>
      <c r="M18" s="21">
        <f t="shared" ca="1" si="4"/>
        <v>0</v>
      </c>
      <c r="N18" s="105" t="e">
        <f t="shared" ca="1" si="6"/>
        <v>#N/A</v>
      </c>
      <c r="AE18" s="153"/>
      <c r="AF18" s="154" t="s">
        <v>54</v>
      </c>
      <c r="AG18" s="214" t="e">
        <f>MAX(0,(YEAR(AG15)*12+MONTH(AG15))-(YEAR(AG14)*12+MONTH(AG14))-1)</f>
        <v>#VALUE!</v>
      </c>
    </row>
    <row r="19" spans="2:34" x14ac:dyDescent="0.2">
      <c r="B19" s="107">
        <f t="shared" ca="1" si="0"/>
        <v>44786</v>
      </c>
      <c r="C19" s="98">
        <f t="shared" ca="1" si="5"/>
        <v>44786</v>
      </c>
      <c r="D19" s="21">
        <f t="shared" ca="1" si="1"/>
        <v>6</v>
      </c>
      <c r="E19" s="98" t="e">
        <f ca="1">VLOOKUP(C19,'Vakantie-Feestdagen'!B:B,1,1)</f>
        <v>#N/A</v>
      </c>
      <c r="F19" s="98" t="e">
        <f ca="1">INDEX('Vakantie-Feestdagen'!C:C,MATCH(E19,'Vakantie-Feestdagen'!B:B,0))</f>
        <v>#N/A</v>
      </c>
      <c r="G19" s="21" t="e">
        <f ca="1">INDEX('Vakantie-Feestdagen'!D:D,MATCH(E19,'Vakantie-Feestdagen'!B:B,0))</f>
        <v>#N/A</v>
      </c>
      <c r="H19" s="21" t="e">
        <f t="shared" ca="1" si="2"/>
        <v>#N/A</v>
      </c>
      <c r="I19" s="21">
        <f ca="1">IFERROR(MIN(1, VLOOKUP(C19,'Vakantie-Feestdagen'!$U:$U,1,0)   ),0)</f>
        <v>0</v>
      </c>
      <c r="J19" s="21">
        <f ca="1">IFERROR(MIN(1, VLOOKUP(C19,Aanvraagformulier!$B$88:$B$104,1,0)   ),0)</f>
        <v>0</v>
      </c>
      <c r="K19" s="21">
        <f ca="1">IFERROR(MIN(1, VLOOKUP(C19,Aanvraagformulier!$N$88:$N$104,1,0)   ),0)</f>
        <v>0</v>
      </c>
      <c r="L19" s="21">
        <f t="shared" ca="1" si="3"/>
        <v>0</v>
      </c>
      <c r="M19" s="21">
        <f t="shared" ca="1" si="4"/>
        <v>0</v>
      </c>
      <c r="N19" s="105" t="e">
        <f t="shared" ca="1" si="6"/>
        <v>#N/A</v>
      </c>
      <c r="AE19" s="155"/>
      <c r="AF19" s="156" t="s">
        <v>53</v>
      </c>
      <c r="AG19" s="265" t="e">
        <f>AG16+AG17+AG18</f>
        <v>#VALUE!</v>
      </c>
    </row>
    <row r="20" spans="2:34" x14ac:dyDescent="0.2">
      <c r="B20" s="107">
        <f t="shared" ca="1" si="0"/>
        <v>44787</v>
      </c>
      <c r="C20" s="98">
        <f t="shared" ca="1" si="5"/>
        <v>44787</v>
      </c>
      <c r="D20" s="21">
        <f t="shared" ca="1" si="1"/>
        <v>7</v>
      </c>
      <c r="E20" s="98" t="e">
        <f ca="1">VLOOKUP(C20,'Vakantie-Feestdagen'!B:B,1,1)</f>
        <v>#N/A</v>
      </c>
      <c r="F20" s="98" t="e">
        <f ca="1">INDEX('Vakantie-Feestdagen'!C:C,MATCH(E20,'Vakantie-Feestdagen'!B:B,0))</f>
        <v>#N/A</v>
      </c>
      <c r="G20" s="21" t="e">
        <f ca="1">INDEX('Vakantie-Feestdagen'!D:D,MATCH(E20,'Vakantie-Feestdagen'!B:B,0))</f>
        <v>#N/A</v>
      </c>
      <c r="H20" s="21" t="e">
        <f t="shared" ca="1" si="2"/>
        <v>#N/A</v>
      </c>
      <c r="I20" s="21">
        <f ca="1">IFERROR(MIN(1, VLOOKUP(C20,'Vakantie-Feestdagen'!$U:$U,1,0)   ),0)</f>
        <v>0</v>
      </c>
      <c r="J20" s="21">
        <f ca="1">IFERROR(MIN(1, VLOOKUP(C20,Aanvraagformulier!$B$88:$B$104,1,0)   ),0)</f>
        <v>0</v>
      </c>
      <c r="K20" s="21">
        <f ca="1">IFERROR(MIN(1, VLOOKUP(C20,Aanvraagformulier!$N$88:$N$104,1,0)   ),0)</f>
        <v>0</v>
      </c>
      <c r="L20" s="21">
        <f t="shared" ca="1" si="3"/>
        <v>0</v>
      </c>
      <c r="M20" s="21">
        <f t="shared" ca="1" si="4"/>
        <v>0</v>
      </c>
      <c r="N20" s="105" t="e">
        <f t="shared" ca="1" si="6"/>
        <v>#N/A</v>
      </c>
    </row>
    <row r="21" spans="2:34" x14ac:dyDescent="0.2">
      <c r="B21" s="107">
        <f t="shared" ca="1" si="0"/>
        <v>44788</v>
      </c>
      <c r="C21" s="98">
        <f t="shared" ca="1" si="5"/>
        <v>44788</v>
      </c>
      <c r="D21" s="21">
        <f t="shared" ca="1" si="1"/>
        <v>1</v>
      </c>
      <c r="E21" s="98" t="e">
        <f ca="1">VLOOKUP(C21,'Vakantie-Feestdagen'!B:B,1,1)</f>
        <v>#N/A</v>
      </c>
      <c r="F21" s="98" t="e">
        <f ca="1">INDEX('Vakantie-Feestdagen'!C:C,MATCH(E21,'Vakantie-Feestdagen'!B:B,0))</f>
        <v>#N/A</v>
      </c>
      <c r="G21" s="21" t="e">
        <f ca="1">INDEX('Vakantie-Feestdagen'!D:D,MATCH(E21,'Vakantie-Feestdagen'!B:B,0))</f>
        <v>#N/A</v>
      </c>
      <c r="H21" s="21" t="e">
        <f t="shared" ca="1" si="2"/>
        <v>#N/A</v>
      </c>
      <c r="I21" s="21">
        <f ca="1">IFERROR(MIN(1, VLOOKUP(C21,'Vakantie-Feestdagen'!$U:$U,1,0)   ),0)</f>
        <v>0</v>
      </c>
      <c r="J21" s="21">
        <f ca="1">IFERROR(MIN(1, VLOOKUP(C21,Aanvraagformulier!$B$88:$B$104,1,0)   ),0)</f>
        <v>0</v>
      </c>
      <c r="K21" s="21">
        <f ca="1">IFERROR(MIN(1, VLOOKUP(C21,Aanvraagformulier!$N$88:$N$104,1,0)   ),0)</f>
        <v>0</v>
      </c>
      <c r="L21" s="21">
        <f t="shared" ca="1" si="3"/>
        <v>0</v>
      </c>
      <c r="M21" s="21">
        <f t="shared" ca="1" si="4"/>
        <v>0</v>
      </c>
      <c r="N21" s="105" t="e">
        <f t="shared" ca="1" si="6"/>
        <v>#N/A</v>
      </c>
      <c r="AE21" s="151"/>
      <c r="AF21" s="152" t="s">
        <v>52</v>
      </c>
      <c r="AG21" s="136">
        <f ca="1">N3</f>
        <v>0</v>
      </c>
    </row>
    <row r="22" spans="2:34" x14ac:dyDescent="0.2">
      <c r="B22" s="107">
        <f t="shared" ca="1" si="0"/>
        <v>44789</v>
      </c>
      <c r="C22" s="98">
        <f t="shared" ca="1" si="5"/>
        <v>44789</v>
      </c>
      <c r="D22" s="21">
        <f t="shared" ca="1" si="1"/>
        <v>2</v>
      </c>
      <c r="E22" s="98" t="e">
        <f ca="1">VLOOKUP(C22,'Vakantie-Feestdagen'!B:B,1,1)</f>
        <v>#N/A</v>
      </c>
      <c r="F22" s="98" t="e">
        <f ca="1">INDEX('Vakantie-Feestdagen'!C:C,MATCH(E22,'Vakantie-Feestdagen'!B:B,0))</f>
        <v>#N/A</v>
      </c>
      <c r="G22" s="21" t="e">
        <f ca="1">INDEX('Vakantie-Feestdagen'!D:D,MATCH(E22,'Vakantie-Feestdagen'!B:B,0))</f>
        <v>#N/A</v>
      </c>
      <c r="H22" s="21" t="e">
        <f t="shared" ca="1" si="2"/>
        <v>#N/A</v>
      </c>
      <c r="I22" s="21">
        <f ca="1">IFERROR(MIN(1, VLOOKUP(C22,'Vakantie-Feestdagen'!$U:$U,1,0)   ),0)</f>
        <v>0</v>
      </c>
      <c r="J22" s="21">
        <f ca="1">IFERROR(MIN(1, VLOOKUP(C22,Aanvraagformulier!$B$88:$B$104,1,0)   ),0)</f>
        <v>0</v>
      </c>
      <c r="K22" s="21">
        <f ca="1">IFERROR(MIN(1, VLOOKUP(C22,Aanvraagformulier!$N$88:$N$104,1,0)   ),0)</f>
        <v>0</v>
      </c>
      <c r="L22" s="21">
        <f t="shared" ca="1" si="3"/>
        <v>0</v>
      </c>
      <c r="M22" s="21">
        <f t="shared" ca="1" si="4"/>
        <v>0</v>
      </c>
      <c r="N22" s="105" t="e">
        <f t="shared" ca="1" si="6"/>
        <v>#N/A</v>
      </c>
      <c r="AE22" s="155"/>
      <c r="AF22" s="156" t="s">
        <v>51</v>
      </c>
      <c r="AG22" s="146">
        <f>IFERROR(AG19,0)</f>
        <v>0</v>
      </c>
    </row>
    <row r="23" spans="2:34" x14ac:dyDescent="0.2">
      <c r="B23" s="107">
        <f t="shared" ca="1" si="0"/>
        <v>44790</v>
      </c>
      <c r="C23" s="98">
        <f t="shared" ca="1" si="5"/>
        <v>44790</v>
      </c>
      <c r="D23" s="21">
        <f t="shared" ca="1" si="1"/>
        <v>3</v>
      </c>
      <c r="E23" s="98" t="e">
        <f ca="1">VLOOKUP(C23,'Vakantie-Feestdagen'!B:B,1,1)</f>
        <v>#N/A</v>
      </c>
      <c r="F23" s="98" t="e">
        <f ca="1">INDEX('Vakantie-Feestdagen'!C:C,MATCH(E23,'Vakantie-Feestdagen'!B:B,0))</f>
        <v>#N/A</v>
      </c>
      <c r="G23" s="21" t="e">
        <f ca="1">INDEX('Vakantie-Feestdagen'!D:D,MATCH(E23,'Vakantie-Feestdagen'!B:B,0))</f>
        <v>#N/A</v>
      </c>
      <c r="H23" s="21" t="e">
        <f t="shared" ca="1" si="2"/>
        <v>#N/A</v>
      </c>
      <c r="I23" s="21">
        <f ca="1">IFERROR(MIN(1, VLOOKUP(C23,'Vakantie-Feestdagen'!$U:$U,1,0)   ),0)</f>
        <v>0</v>
      </c>
      <c r="J23" s="21">
        <f ca="1">IFERROR(MIN(1, VLOOKUP(C23,Aanvraagformulier!$B$88:$B$104,1,0)   ),0)</f>
        <v>0</v>
      </c>
      <c r="K23" s="21">
        <f ca="1">IFERROR(MIN(1, VLOOKUP(C23,Aanvraagformulier!$N$88:$N$104,1,0)   ),0)</f>
        <v>0</v>
      </c>
      <c r="L23" s="21">
        <f t="shared" ca="1" si="3"/>
        <v>0</v>
      </c>
      <c r="M23" s="21">
        <f t="shared" ca="1" si="4"/>
        <v>0</v>
      </c>
      <c r="N23" s="105" t="e">
        <f t="shared" ca="1" si="6"/>
        <v>#N/A</v>
      </c>
    </row>
    <row r="24" spans="2:34" x14ac:dyDescent="0.2">
      <c r="B24" s="107">
        <f t="shared" ca="1" si="0"/>
        <v>44791</v>
      </c>
      <c r="C24" s="98">
        <f t="shared" ca="1" si="5"/>
        <v>44791</v>
      </c>
      <c r="D24" s="21">
        <f t="shared" ca="1" si="1"/>
        <v>4</v>
      </c>
      <c r="E24" s="98" t="e">
        <f ca="1">VLOOKUP(C24,'Vakantie-Feestdagen'!B:B,1,1)</f>
        <v>#N/A</v>
      </c>
      <c r="F24" s="98" t="e">
        <f ca="1">INDEX('Vakantie-Feestdagen'!C:C,MATCH(E24,'Vakantie-Feestdagen'!B:B,0))</f>
        <v>#N/A</v>
      </c>
      <c r="G24" s="21" t="e">
        <f ca="1">INDEX('Vakantie-Feestdagen'!D:D,MATCH(E24,'Vakantie-Feestdagen'!B:B,0))</f>
        <v>#N/A</v>
      </c>
      <c r="H24" s="21" t="e">
        <f t="shared" ca="1" si="2"/>
        <v>#N/A</v>
      </c>
      <c r="I24" s="21">
        <f ca="1">IFERROR(MIN(1, VLOOKUP(C24,'Vakantie-Feestdagen'!$U:$U,1,0)   ),0)</f>
        <v>0</v>
      </c>
      <c r="J24" s="21">
        <f ca="1">IFERROR(MIN(1, VLOOKUP(C24,Aanvraagformulier!$B$88:$B$104,1,0)   ),0)</f>
        <v>0</v>
      </c>
      <c r="K24" s="21">
        <f ca="1">IFERROR(MIN(1, VLOOKUP(C24,Aanvraagformulier!$N$88:$N$104,1,0)   ),0)</f>
        <v>0</v>
      </c>
      <c r="L24" s="21">
        <f t="shared" ca="1" si="3"/>
        <v>0</v>
      </c>
      <c r="M24" s="21">
        <f t="shared" ca="1" si="4"/>
        <v>0</v>
      </c>
      <c r="N24" s="105" t="e">
        <f t="shared" ca="1" si="6"/>
        <v>#N/A</v>
      </c>
      <c r="AG24" s="516" t="s">
        <v>50</v>
      </c>
      <c r="AH24" s="517"/>
    </row>
    <row r="25" spans="2:34" x14ac:dyDescent="0.2">
      <c r="B25" s="107">
        <f t="shared" ca="1" si="0"/>
        <v>44792</v>
      </c>
      <c r="C25" s="98">
        <f t="shared" ca="1" si="5"/>
        <v>44792</v>
      </c>
      <c r="D25" s="21">
        <f t="shared" ca="1" si="1"/>
        <v>5</v>
      </c>
      <c r="E25" s="98" t="e">
        <f ca="1">VLOOKUP(C25,'Vakantie-Feestdagen'!B:B,1,1)</f>
        <v>#N/A</v>
      </c>
      <c r="F25" s="98" t="e">
        <f ca="1">INDEX('Vakantie-Feestdagen'!C:C,MATCH(E25,'Vakantie-Feestdagen'!B:B,0))</f>
        <v>#N/A</v>
      </c>
      <c r="G25" s="21" t="e">
        <f ca="1">INDEX('Vakantie-Feestdagen'!D:D,MATCH(E25,'Vakantie-Feestdagen'!B:B,0))</f>
        <v>#N/A</v>
      </c>
      <c r="H25" s="21" t="e">
        <f t="shared" ca="1" si="2"/>
        <v>#N/A</v>
      </c>
      <c r="I25" s="21">
        <f ca="1">IFERROR(MIN(1, VLOOKUP(C25,'Vakantie-Feestdagen'!$U:$U,1,0)   ),0)</f>
        <v>0</v>
      </c>
      <c r="J25" s="21">
        <f ca="1">IFERROR(MIN(1, VLOOKUP(C25,Aanvraagformulier!$B$88:$B$104,1,0)   ),0)</f>
        <v>0</v>
      </c>
      <c r="K25" s="21">
        <f ca="1">IFERROR(MIN(1, VLOOKUP(C25,Aanvraagformulier!$N$88:$N$104,1,0)   ),0)</f>
        <v>0</v>
      </c>
      <c r="L25" s="21">
        <f t="shared" ca="1" si="3"/>
        <v>0</v>
      </c>
      <c r="M25" s="21">
        <f t="shared" ca="1" si="4"/>
        <v>0</v>
      </c>
      <c r="N25" s="105" t="e">
        <f t="shared" ca="1" si="6"/>
        <v>#N/A</v>
      </c>
      <c r="AG25" s="518"/>
      <c r="AH25" s="519"/>
    </row>
    <row r="26" spans="2:34" x14ac:dyDescent="0.2">
      <c r="B26" s="107">
        <f t="shared" ca="1" si="0"/>
        <v>44793</v>
      </c>
      <c r="C26" s="98">
        <f t="shared" ca="1" si="5"/>
        <v>44793</v>
      </c>
      <c r="D26" s="21">
        <f t="shared" ca="1" si="1"/>
        <v>6</v>
      </c>
      <c r="E26" s="98" t="e">
        <f ca="1">VLOOKUP(C26,'Vakantie-Feestdagen'!B:B,1,1)</f>
        <v>#N/A</v>
      </c>
      <c r="F26" s="98" t="e">
        <f ca="1">INDEX('Vakantie-Feestdagen'!C:C,MATCH(E26,'Vakantie-Feestdagen'!B:B,0))</f>
        <v>#N/A</v>
      </c>
      <c r="G26" s="21" t="e">
        <f ca="1">INDEX('Vakantie-Feestdagen'!D:D,MATCH(E26,'Vakantie-Feestdagen'!B:B,0))</f>
        <v>#N/A</v>
      </c>
      <c r="H26" s="21" t="e">
        <f t="shared" ca="1" si="2"/>
        <v>#N/A</v>
      </c>
      <c r="I26" s="21">
        <f ca="1">IFERROR(MIN(1, VLOOKUP(C26,'Vakantie-Feestdagen'!$U:$U,1,0)   ),0)</f>
        <v>0</v>
      </c>
      <c r="J26" s="21">
        <f ca="1">IFERROR(MIN(1, VLOOKUP(C26,Aanvraagformulier!$B$88:$B$104,1,0)   ),0)</f>
        <v>0</v>
      </c>
      <c r="K26" s="21">
        <f ca="1">IFERROR(MIN(1, VLOOKUP(C26,Aanvraagformulier!$N$88:$N$104,1,0)   ),0)</f>
        <v>0</v>
      </c>
      <c r="L26" s="21">
        <f t="shared" ca="1" si="3"/>
        <v>0</v>
      </c>
      <c r="M26" s="21">
        <f t="shared" ca="1" si="4"/>
        <v>0</v>
      </c>
      <c r="N26" s="105" t="e">
        <f t="shared" ca="1" si="6"/>
        <v>#N/A</v>
      </c>
      <c r="AG26" s="518"/>
      <c r="AH26" s="519"/>
    </row>
    <row r="27" spans="2:34" x14ac:dyDescent="0.2">
      <c r="B27" s="107">
        <f t="shared" ca="1" si="0"/>
        <v>44794</v>
      </c>
      <c r="C27" s="98">
        <f t="shared" ca="1" si="5"/>
        <v>44794</v>
      </c>
      <c r="D27" s="21">
        <f t="shared" ca="1" si="1"/>
        <v>7</v>
      </c>
      <c r="E27" s="98" t="e">
        <f ca="1">VLOOKUP(C27,'Vakantie-Feestdagen'!B:B,1,1)</f>
        <v>#N/A</v>
      </c>
      <c r="F27" s="98" t="e">
        <f ca="1">INDEX('Vakantie-Feestdagen'!C:C,MATCH(E27,'Vakantie-Feestdagen'!B:B,0))</f>
        <v>#N/A</v>
      </c>
      <c r="G27" s="21" t="e">
        <f ca="1">INDEX('Vakantie-Feestdagen'!D:D,MATCH(E27,'Vakantie-Feestdagen'!B:B,0))</f>
        <v>#N/A</v>
      </c>
      <c r="H27" s="21" t="e">
        <f t="shared" ca="1" si="2"/>
        <v>#N/A</v>
      </c>
      <c r="I27" s="21">
        <f ca="1">IFERROR(MIN(1, VLOOKUP(C27,'Vakantie-Feestdagen'!$U:$U,1,0)   ),0)</f>
        <v>0</v>
      </c>
      <c r="J27" s="21">
        <f ca="1">IFERROR(MIN(1, VLOOKUP(C27,Aanvraagformulier!$B$88:$B$104,1,0)   ),0)</f>
        <v>0</v>
      </c>
      <c r="K27" s="21">
        <f ca="1">IFERROR(MIN(1, VLOOKUP(C27,Aanvraagformulier!$N$88:$N$104,1,0)   ),0)</f>
        <v>0</v>
      </c>
      <c r="L27" s="21">
        <f t="shared" ca="1" si="3"/>
        <v>0</v>
      </c>
      <c r="M27" s="21">
        <f t="shared" ca="1" si="4"/>
        <v>0</v>
      </c>
      <c r="N27" s="105" t="e">
        <f t="shared" ca="1" si="6"/>
        <v>#N/A</v>
      </c>
      <c r="AG27" s="520"/>
      <c r="AH27" s="521"/>
    </row>
    <row r="28" spans="2:34" x14ac:dyDescent="0.2">
      <c r="B28" s="107">
        <f t="shared" ca="1" si="0"/>
        <v>44795</v>
      </c>
      <c r="C28" s="98">
        <f t="shared" ca="1" si="5"/>
        <v>44795</v>
      </c>
      <c r="D28" s="21">
        <f t="shared" ca="1" si="1"/>
        <v>1</v>
      </c>
      <c r="E28" s="98" t="e">
        <f ca="1">VLOOKUP(C28,'Vakantie-Feestdagen'!B:B,1,1)</f>
        <v>#N/A</v>
      </c>
      <c r="F28" s="98" t="e">
        <f ca="1">INDEX('Vakantie-Feestdagen'!C:C,MATCH(E28,'Vakantie-Feestdagen'!B:B,0))</f>
        <v>#N/A</v>
      </c>
      <c r="G28" s="21" t="e">
        <f ca="1">INDEX('Vakantie-Feestdagen'!D:D,MATCH(E28,'Vakantie-Feestdagen'!B:B,0))</f>
        <v>#N/A</v>
      </c>
      <c r="H28" s="21" t="e">
        <f t="shared" ca="1" si="2"/>
        <v>#N/A</v>
      </c>
      <c r="I28" s="21">
        <f ca="1">IFERROR(MIN(1, VLOOKUP(C28,'Vakantie-Feestdagen'!$U:$U,1,0)   ),0)</f>
        <v>0</v>
      </c>
      <c r="J28" s="21">
        <f ca="1">IFERROR(MIN(1, VLOOKUP(C28,Aanvraagformulier!$B$88:$B$104,1,0)   ),0)</f>
        <v>0</v>
      </c>
      <c r="K28" s="21">
        <f ca="1">IFERROR(MIN(1, VLOOKUP(C28,Aanvraagformulier!$N$88:$N$104,1,0)   ),0)</f>
        <v>0</v>
      </c>
      <c r="L28" s="21">
        <f t="shared" ca="1" si="3"/>
        <v>0</v>
      </c>
      <c r="M28" s="21">
        <f t="shared" ca="1" si="4"/>
        <v>0</v>
      </c>
      <c r="N28" s="105" t="e">
        <f t="shared" ca="1" si="6"/>
        <v>#N/A</v>
      </c>
    </row>
    <row r="29" spans="2:34" x14ac:dyDescent="0.2">
      <c r="B29" s="107">
        <f t="shared" ca="1" si="0"/>
        <v>44796</v>
      </c>
      <c r="C29" s="98">
        <f t="shared" ca="1" si="5"/>
        <v>44796</v>
      </c>
      <c r="D29" s="21">
        <f t="shared" ca="1" si="1"/>
        <v>2</v>
      </c>
      <c r="E29" s="98" t="e">
        <f ca="1">VLOOKUP(C29,'Vakantie-Feestdagen'!B:B,1,1)</f>
        <v>#N/A</v>
      </c>
      <c r="F29" s="98" t="e">
        <f ca="1">INDEX('Vakantie-Feestdagen'!C:C,MATCH(E29,'Vakantie-Feestdagen'!B:B,0))</f>
        <v>#N/A</v>
      </c>
      <c r="G29" s="21" t="e">
        <f ca="1">INDEX('Vakantie-Feestdagen'!D:D,MATCH(E29,'Vakantie-Feestdagen'!B:B,0))</f>
        <v>#N/A</v>
      </c>
      <c r="H29" s="21" t="e">
        <f t="shared" ca="1" si="2"/>
        <v>#N/A</v>
      </c>
      <c r="I29" s="21">
        <f ca="1">IFERROR(MIN(1, VLOOKUP(C29,'Vakantie-Feestdagen'!$U:$U,1,0)   ),0)</f>
        <v>0</v>
      </c>
      <c r="J29" s="21">
        <f ca="1">IFERROR(MIN(1, VLOOKUP(C29,Aanvraagformulier!$B$88:$B$104,1,0)   ),0)</f>
        <v>0</v>
      </c>
      <c r="K29" s="21">
        <f ca="1">IFERROR(MIN(1, VLOOKUP(C29,Aanvraagformulier!$N$88:$N$104,1,0)   ),0)</f>
        <v>0</v>
      </c>
      <c r="L29" s="21">
        <f t="shared" ca="1" si="3"/>
        <v>0</v>
      </c>
      <c r="M29" s="21">
        <f t="shared" ca="1" si="4"/>
        <v>0</v>
      </c>
      <c r="N29" s="105" t="e">
        <f t="shared" ca="1" si="6"/>
        <v>#N/A</v>
      </c>
      <c r="AE29" s="151"/>
      <c r="AF29" s="157" t="s">
        <v>49</v>
      </c>
      <c r="AG29" s="138">
        <f>DATE(YEAR(Aanvraagformulier!K21)+8,MONTH(Aanvraagformulier!K21),DAY(Aanvraagformulier!K21)-1)</f>
        <v>2921</v>
      </c>
    </row>
    <row r="30" spans="2:34" x14ac:dyDescent="0.2">
      <c r="B30" s="107">
        <f t="shared" ca="1" si="0"/>
        <v>44797</v>
      </c>
      <c r="C30" s="98">
        <f t="shared" ca="1" si="5"/>
        <v>44797</v>
      </c>
      <c r="D30" s="21">
        <f t="shared" ca="1" si="1"/>
        <v>3</v>
      </c>
      <c r="E30" s="98" t="e">
        <f ca="1">VLOOKUP(C30,'Vakantie-Feestdagen'!B:B,1,1)</f>
        <v>#N/A</v>
      </c>
      <c r="F30" s="98" t="e">
        <f ca="1">INDEX('Vakantie-Feestdagen'!C:C,MATCH(E30,'Vakantie-Feestdagen'!B:B,0))</f>
        <v>#N/A</v>
      </c>
      <c r="G30" s="21" t="e">
        <f ca="1">INDEX('Vakantie-Feestdagen'!D:D,MATCH(E30,'Vakantie-Feestdagen'!B:B,0))</f>
        <v>#N/A</v>
      </c>
      <c r="H30" s="21" t="e">
        <f t="shared" ca="1" si="2"/>
        <v>#N/A</v>
      </c>
      <c r="I30" s="21">
        <f ca="1">IFERROR(MIN(1, VLOOKUP(C30,'Vakantie-Feestdagen'!$U:$U,1,0)   ),0)</f>
        <v>0</v>
      </c>
      <c r="J30" s="21">
        <f ca="1">IFERROR(MIN(1, VLOOKUP(C30,Aanvraagformulier!$B$88:$B$104,1,0)   ),0)</f>
        <v>0</v>
      </c>
      <c r="K30" s="21">
        <f ca="1">IFERROR(MIN(1, VLOOKUP(C30,Aanvraagformulier!$N$88:$N$104,1,0)   ),0)</f>
        <v>0</v>
      </c>
      <c r="L30" s="21">
        <f t="shared" ca="1" si="3"/>
        <v>0</v>
      </c>
      <c r="M30" s="21">
        <f t="shared" ca="1" si="4"/>
        <v>0</v>
      </c>
      <c r="N30" s="105" t="e">
        <f t="shared" ca="1" si="6"/>
        <v>#N/A</v>
      </c>
      <c r="AE30" s="153"/>
      <c r="AF30" s="158" t="s">
        <v>48</v>
      </c>
      <c r="AG30" s="147">
        <f>IF(MONTH(MIN(AO8:AO9))&lt;8,DATE(YEAR(MIN(AO8:AO9))-1,8,1),DATE(YEAR(MIN(AO8:AO9)),8,1))</f>
        <v>693810</v>
      </c>
    </row>
    <row r="31" spans="2:34" x14ac:dyDescent="0.2">
      <c r="B31" s="107">
        <f t="shared" ca="1" si="0"/>
        <v>44798</v>
      </c>
      <c r="C31" s="98">
        <f t="shared" ca="1" si="5"/>
        <v>44798</v>
      </c>
      <c r="D31" s="21">
        <f t="shared" ca="1" si="1"/>
        <v>4</v>
      </c>
      <c r="E31" s="98" t="e">
        <f ca="1">VLOOKUP(C31,'Vakantie-Feestdagen'!B:B,1,1)</f>
        <v>#N/A</v>
      </c>
      <c r="F31" s="98" t="e">
        <f ca="1">INDEX('Vakantie-Feestdagen'!C:C,MATCH(E31,'Vakantie-Feestdagen'!B:B,0))</f>
        <v>#N/A</v>
      </c>
      <c r="G31" s="21" t="e">
        <f ca="1">INDEX('Vakantie-Feestdagen'!D:D,MATCH(E31,'Vakantie-Feestdagen'!B:B,0))</f>
        <v>#N/A</v>
      </c>
      <c r="H31" s="21" t="e">
        <f t="shared" ca="1" si="2"/>
        <v>#N/A</v>
      </c>
      <c r="I31" s="21">
        <f ca="1">IFERROR(MIN(1, VLOOKUP(C31,'Vakantie-Feestdagen'!$U:$U,1,0)   ),0)</f>
        <v>0</v>
      </c>
      <c r="J31" s="21">
        <f ca="1">IFERROR(MIN(1, VLOOKUP(C31,Aanvraagformulier!$B$88:$B$104,1,0)   ),0)</f>
        <v>0</v>
      </c>
      <c r="K31" s="21">
        <f ca="1">IFERROR(MIN(1, VLOOKUP(C31,Aanvraagformulier!$N$88:$N$104,1,0)   ),0)</f>
        <v>0</v>
      </c>
      <c r="L31" s="21">
        <f t="shared" ca="1" si="3"/>
        <v>0</v>
      </c>
      <c r="M31" s="21">
        <f t="shared" ca="1" si="4"/>
        <v>0</v>
      </c>
      <c r="N31" s="105" t="e">
        <f t="shared" ca="1" si="6"/>
        <v>#N/A</v>
      </c>
      <c r="AE31" s="153"/>
      <c r="AF31" s="158" t="s">
        <v>47</v>
      </c>
      <c r="AG31" s="147">
        <f ca="1">IF(MONTH(TODAY())&lt;8,DATE(YEAR(TODAY())-1,8,1),DATE(YEAR(TODAY()),8,1))</f>
        <v>44774</v>
      </c>
    </row>
    <row r="32" spans="2:34" x14ac:dyDescent="0.2">
      <c r="B32" s="107">
        <f t="shared" ca="1" si="0"/>
        <v>44799</v>
      </c>
      <c r="C32" s="98">
        <f t="shared" ca="1" si="5"/>
        <v>44799</v>
      </c>
      <c r="D32" s="21">
        <f t="shared" ca="1" si="1"/>
        <v>5</v>
      </c>
      <c r="E32" s="98" t="e">
        <f ca="1">VLOOKUP(C32,'Vakantie-Feestdagen'!B:B,1,1)</f>
        <v>#N/A</v>
      </c>
      <c r="F32" s="98" t="e">
        <f ca="1">INDEX('Vakantie-Feestdagen'!C:C,MATCH(E32,'Vakantie-Feestdagen'!B:B,0))</f>
        <v>#N/A</v>
      </c>
      <c r="G32" s="21" t="e">
        <f ca="1">INDEX('Vakantie-Feestdagen'!D:D,MATCH(E32,'Vakantie-Feestdagen'!B:B,0))</f>
        <v>#N/A</v>
      </c>
      <c r="H32" s="21" t="e">
        <f t="shared" ca="1" si="2"/>
        <v>#N/A</v>
      </c>
      <c r="I32" s="21">
        <f ca="1">IFERROR(MIN(1, VLOOKUP(C32,'Vakantie-Feestdagen'!$U:$U,1,0)   ),0)</f>
        <v>0</v>
      </c>
      <c r="J32" s="21">
        <f ca="1">IFERROR(MIN(1, VLOOKUP(C32,Aanvraagformulier!$B$88:$B$104,1,0)   ),0)</f>
        <v>0</v>
      </c>
      <c r="K32" s="21">
        <f ca="1">IFERROR(MIN(1, VLOOKUP(C32,Aanvraagformulier!$N$88:$N$104,1,0)   ),0)</f>
        <v>0</v>
      </c>
      <c r="L32" s="21">
        <f t="shared" ca="1" si="3"/>
        <v>0</v>
      </c>
      <c r="M32" s="21">
        <f t="shared" ca="1" si="4"/>
        <v>0</v>
      </c>
      <c r="N32" s="105" t="e">
        <f t="shared" ca="1" si="6"/>
        <v>#N/A</v>
      </c>
      <c r="AE32" s="153"/>
      <c r="AF32" s="158" t="s">
        <v>46</v>
      </c>
      <c r="AG32" s="147">
        <f>IF(MONTH(MIN(AO8:AO9))&lt;8,DATE(YEAR(MIN(AO8:AO9)),7,31),DATE(YEAR(MIN(AO8:AO9))+1,7,31))</f>
        <v>213</v>
      </c>
    </row>
    <row r="33" spans="2:33" x14ac:dyDescent="0.2">
      <c r="B33" s="107">
        <f t="shared" ca="1" si="0"/>
        <v>44800</v>
      </c>
      <c r="C33" s="98">
        <f t="shared" ca="1" si="5"/>
        <v>44800</v>
      </c>
      <c r="D33" s="21">
        <f t="shared" ca="1" si="1"/>
        <v>6</v>
      </c>
      <c r="E33" s="98" t="e">
        <f ca="1">VLOOKUP(C33,'Vakantie-Feestdagen'!B:B,1,1)</f>
        <v>#N/A</v>
      </c>
      <c r="F33" s="98" t="e">
        <f ca="1">INDEX('Vakantie-Feestdagen'!C:C,MATCH(E33,'Vakantie-Feestdagen'!B:B,0))</f>
        <v>#N/A</v>
      </c>
      <c r="G33" s="21" t="e">
        <f ca="1">INDEX('Vakantie-Feestdagen'!D:D,MATCH(E33,'Vakantie-Feestdagen'!B:B,0))</f>
        <v>#N/A</v>
      </c>
      <c r="H33" s="21" t="e">
        <f t="shared" ca="1" si="2"/>
        <v>#N/A</v>
      </c>
      <c r="I33" s="21">
        <f ca="1">IFERROR(MIN(1, VLOOKUP(C33,'Vakantie-Feestdagen'!$U:$U,1,0)   ),0)</f>
        <v>0</v>
      </c>
      <c r="J33" s="21">
        <f ca="1">IFERROR(MIN(1, VLOOKUP(C33,Aanvraagformulier!$B$88:$B$104,1,0)   ),0)</f>
        <v>0</v>
      </c>
      <c r="K33" s="21">
        <f ca="1">IFERROR(MIN(1, VLOOKUP(C33,Aanvraagformulier!$N$88:$N$104,1,0)   ),0)</f>
        <v>0</v>
      </c>
      <c r="L33" s="21">
        <f t="shared" ca="1" si="3"/>
        <v>0</v>
      </c>
      <c r="M33" s="21">
        <f t="shared" ca="1" si="4"/>
        <v>0</v>
      </c>
      <c r="N33" s="105" t="e">
        <f t="shared" ca="1" si="6"/>
        <v>#N/A</v>
      </c>
      <c r="AE33" s="153"/>
      <c r="AF33" s="158" t="s">
        <v>45</v>
      </c>
      <c r="AG33" s="147">
        <f>MIN('Vakantie-Feestdagen'!P:P)</f>
        <v>44975</v>
      </c>
    </row>
    <row r="34" spans="2:33" x14ac:dyDescent="0.2">
      <c r="B34" s="107">
        <f t="shared" ca="1" si="0"/>
        <v>44801</v>
      </c>
      <c r="C34" s="98">
        <f t="shared" ca="1" si="5"/>
        <v>44801</v>
      </c>
      <c r="D34" s="21">
        <f t="shared" ca="1" si="1"/>
        <v>7</v>
      </c>
      <c r="E34" s="98" t="e">
        <f ca="1">VLOOKUP(C34,'Vakantie-Feestdagen'!B:B,1,1)</f>
        <v>#N/A</v>
      </c>
      <c r="F34" s="98" t="e">
        <f ca="1">INDEX('Vakantie-Feestdagen'!C:C,MATCH(E34,'Vakantie-Feestdagen'!B:B,0))</f>
        <v>#N/A</v>
      </c>
      <c r="G34" s="21" t="e">
        <f ca="1">INDEX('Vakantie-Feestdagen'!D:D,MATCH(E34,'Vakantie-Feestdagen'!B:B,0))</f>
        <v>#N/A</v>
      </c>
      <c r="H34" s="21" t="e">
        <f t="shared" ca="1" si="2"/>
        <v>#N/A</v>
      </c>
      <c r="I34" s="21">
        <f ca="1">IFERROR(MIN(1, VLOOKUP(C34,'Vakantie-Feestdagen'!$U:$U,1,0)   ),0)</f>
        <v>0</v>
      </c>
      <c r="J34" s="21">
        <f ca="1">IFERROR(MIN(1, VLOOKUP(C34,Aanvraagformulier!$B$88:$B$104,1,0)   ),0)</f>
        <v>0</v>
      </c>
      <c r="K34" s="21">
        <f ca="1">IFERROR(MIN(1, VLOOKUP(C34,Aanvraagformulier!$N$88:$N$104,1,0)   ),0)</f>
        <v>0</v>
      </c>
      <c r="L34" s="21">
        <f t="shared" ca="1" si="3"/>
        <v>0</v>
      </c>
      <c r="M34" s="21">
        <f t="shared" ca="1" si="4"/>
        <v>0</v>
      </c>
      <c r="N34" s="105" t="e">
        <f t="shared" ca="1" si="6"/>
        <v>#N/A</v>
      </c>
      <c r="AE34" s="153"/>
      <c r="AF34" s="158" t="s">
        <v>44</v>
      </c>
      <c r="AG34" s="147">
        <f>MAX('Vakantie-Feestdagen'!Q:Q)</f>
        <v>46257</v>
      </c>
    </row>
    <row r="35" spans="2:33" x14ac:dyDescent="0.2">
      <c r="B35" s="107">
        <f t="shared" ca="1" si="0"/>
        <v>44802</v>
      </c>
      <c r="C35" s="98">
        <f t="shared" ca="1" si="5"/>
        <v>44802</v>
      </c>
      <c r="D35" s="21">
        <f t="shared" ca="1" si="1"/>
        <v>1</v>
      </c>
      <c r="E35" s="98" t="e">
        <f ca="1">VLOOKUP(C35,'Vakantie-Feestdagen'!B:B,1,1)</f>
        <v>#N/A</v>
      </c>
      <c r="F35" s="98" t="e">
        <f ca="1">INDEX('Vakantie-Feestdagen'!C:C,MATCH(E35,'Vakantie-Feestdagen'!B:B,0))</f>
        <v>#N/A</v>
      </c>
      <c r="G35" s="21" t="e">
        <f ca="1">INDEX('Vakantie-Feestdagen'!D:D,MATCH(E35,'Vakantie-Feestdagen'!B:B,0))</f>
        <v>#N/A</v>
      </c>
      <c r="H35" s="21" t="e">
        <f t="shared" ca="1" si="2"/>
        <v>#N/A</v>
      </c>
      <c r="I35" s="21">
        <f ca="1">IFERROR(MIN(1, VLOOKUP(C35,'Vakantie-Feestdagen'!$U:$U,1,0)   ),0)</f>
        <v>0</v>
      </c>
      <c r="J35" s="21">
        <f ca="1">IFERROR(MIN(1, VLOOKUP(C35,Aanvraagformulier!$B$88:$B$104,1,0)   ),0)</f>
        <v>0</v>
      </c>
      <c r="K35" s="21">
        <f ca="1">IFERROR(MIN(1, VLOOKUP(C35,Aanvraagformulier!$N$88:$N$104,1,0)   ),0)</f>
        <v>0</v>
      </c>
      <c r="L35" s="21">
        <f t="shared" ca="1" si="3"/>
        <v>0</v>
      </c>
      <c r="M35" s="21">
        <f t="shared" ca="1" si="4"/>
        <v>0</v>
      </c>
      <c r="N35" s="105" t="e">
        <f t="shared" ca="1" si="6"/>
        <v>#N/A</v>
      </c>
      <c r="AE35" s="153"/>
      <c r="AF35" s="158" t="s">
        <v>43</v>
      </c>
      <c r="AG35" s="147">
        <f>IF(MIN(AO8:AO9)=0,MAX(Aanvraagformulier!K21,AG33),MAX(Aanvraagformulier!K21,AG30,AG33))</f>
        <v>44975</v>
      </c>
    </row>
    <row r="36" spans="2:33" x14ac:dyDescent="0.2">
      <c r="B36" s="107">
        <f t="shared" ca="1" si="0"/>
        <v>44803</v>
      </c>
      <c r="C36" s="98">
        <f t="shared" ca="1" si="5"/>
        <v>44803</v>
      </c>
      <c r="D36" s="21">
        <f t="shared" ca="1" si="1"/>
        <v>2</v>
      </c>
      <c r="E36" s="98" t="e">
        <f ca="1">VLOOKUP(C36,'Vakantie-Feestdagen'!B:B,1,1)</f>
        <v>#N/A</v>
      </c>
      <c r="F36" s="98" t="e">
        <f ca="1">INDEX('Vakantie-Feestdagen'!C:C,MATCH(E36,'Vakantie-Feestdagen'!B:B,0))</f>
        <v>#N/A</v>
      </c>
      <c r="G36" s="21" t="e">
        <f ca="1">INDEX('Vakantie-Feestdagen'!D:D,MATCH(E36,'Vakantie-Feestdagen'!B:B,0))</f>
        <v>#N/A</v>
      </c>
      <c r="H36" s="21" t="e">
        <f t="shared" ca="1" si="2"/>
        <v>#N/A</v>
      </c>
      <c r="I36" s="21">
        <f ca="1">IFERROR(MIN(1, VLOOKUP(C36,'Vakantie-Feestdagen'!$U:$U,1,0)   ),0)</f>
        <v>0</v>
      </c>
      <c r="J36" s="21">
        <f ca="1">IFERROR(MIN(1, VLOOKUP(C36,Aanvraagformulier!$B$88:$B$104,1,0)   ),0)</f>
        <v>0</v>
      </c>
      <c r="K36" s="21">
        <f ca="1">IFERROR(MIN(1, VLOOKUP(C36,Aanvraagformulier!$N$88:$N$104,1,0)   ),0)</f>
        <v>0</v>
      </c>
      <c r="L36" s="21">
        <f t="shared" ca="1" si="3"/>
        <v>0</v>
      </c>
      <c r="M36" s="21">
        <f t="shared" ca="1" si="4"/>
        <v>0</v>
      </c>
      <c r="N36" s="105" t="e">
        <f t="shared" ca="1" si="6"/>
        <v>#N/A</v>
      </c>
      <c r="AE36" s="155"/>
      <c r="AF36" s="159" t="s">
        <v>42</v>
      </c>
      <c r="AG36" s="145">
        <f>MIN(AG29,MAX(AG32,AG35),AG34)</f>
        <v>2921</v>
      </c>
    </row>
    <row r="37" spans="2:33" x14ac:dyDescent="0.2">
      <c r="B37" s="107">
        <f t="shared" ca="1" si="0"/>
        <v>44804</v>
      </c>
      <c r="C37" s="98">
        <f t="shared" ca="1" si="5"/>
        <v>44804</v>
      </c>
      <c r="D37" s="21">
        <f t="shared" ca="1" si="1"/>
        <v>3</v>
      </c>
      <c r="E37" s="98" t="e">
        <f ca="1">VLOOKUP(C37,'Vakantie-Feestdagen'!B:B,1,1)</f>
        <v>#N/A</v>
      </c>
      <c r="F37" s="98" t="e">
        <f ca="1">INDEX('Vakantie-Feestdagen'!C:C,MATCH(E37,'Vakantie-Feestdagen'!B:B,0))</f>
        <v>#N/A</v>
      </c>
      <c r="G37" s="21" t="e">
        <f ca="1">INDEX('Vakantie-Feestdagen'!D:D,MATCH(E37,'Vakantie-Feestdagen'!B:B,0))</f>
        <v>#N/A</v>
      </c>
      <c r="H37" s="21" t="e">
        <f t="shared" ca="1" si="2"/>
        <v>#N/A</v>
      </c>
      <c r="I37" s="21">
        <f ca="1">IFERROR(MIN(1, VLOOKUP(C37,'Vakantie-Feestdagen'!$U:$U,1,0)   ),0)</f>
        <v>0</v>
      </c>
      <c r="J37" s="21">
        <f ca="1">IFERROR(MIN(1, VLOOKUP(C37,Aanvraagformulier!$B$88:$B$104,1,0)   ),0)</f>
        <v>0</v>
      </c>
      <c r="K37" s="21">
        <f ca="1">IFERROR(MIN(1, VLOOKUP(C37,Aanvraagformulier!$N$88:$N$104,1,0)   ),0)</f>
        <v>0</v>
      </c>
      <c r="L37" s="21">
        <f t="shared" ca="1" si="3"/>
        <v>0</v>
      </c>
      <c r="M37" s="21">
        <f t="shared" ca="1" si="4"/>
        <v>0</v>
      </c>
      <c r="N37" s="105" t="e">
        <f t="shared" ca="1" si="6"/>
        <v>#N/A</v>
      </c>
    </row>
    <row r="38" spans="2:33" x14ac:dyDescent="0.2">
      <c r="B38" s="107">
        <f t="shared" ca="1" si="0"/>
        <v>44805</v>
      </c>
      <c r="C38" s="98">
        <f t="shared" ca="1" si="5"/>
        <v>44805</v>
      </c>
      <c r="D38" s="21">
        <f t="shared" ca="1" si="1"/>
        <v>4</v>
      </c>
      <c r="E38" s="98" t="e">
        <f ca="1">VLOOKUP(C38,'Vakantie-Feestdagen'!B:B,1,1)</f>
        <v>#N/A</v>
      </c>
      <c r="F38" s="98" t="e">
        <f ca="1">INDEX('Vakantie-Feestdagen'!C:C,MATCH(E38,'Vakantie-Feestdagen'!B:B,0))</f>
        <v>#N/A</v>
      </c>
      <c r="G38" s="21" t="e">
        <f ca="1">INDEX('Vakantie-Feestdagen'!D:D,MATCH(E38,'Vakantie-Feestdagen'!B:B,0))</f>
        <v>#N/A</v>
      </c>
      <c r="H38" s="21" t="e">
        <f t="shared" ca="1" si="2"/>
        <v>#N/A</v>
      </c>
      <c r="I38" s="21">
        <f ca="1">IFERROR(MIN(1, VLOOKUP(C38,'Vakantie-Feestdagen'!$U:$U,1,0)   ),0)</f>
        <v>0</v>
      </c>
      <c r="J38" s="21">
        <f ca="1">IFERROR(MIN(1, VLOOKUP(C38,Aanvraagformulier!$B$88:$B$104,1,0)   ),0)</f>
        <v>0</v>
      </c>
      <c r="K38" s="21">
        <f ca="1">IFERROR(MIN(1, VLOOKUP(C38,Aanvraagformulier!$N$88:$N$104,1,0)   ),0)</f>
        <v>0</v>
      </c>
      <c r="L38" s="21">
        <f t="shared" ca="1" si="3"/>
        <v>0</v>
      </c>
      <c r="M38" s="21">
        <f t="shared" ca="1" si="4"/>
        <v>0</v>
      </c>
      <c r="N38" s="105" t="e">
        <f t="shared" ca="1" si="6"/>
        <v>#N/A</v>
      </c>
    </row>
    <row r="39" spans="2:33" x14ac:dyDescent="0.2">
      <c r="B39" s="107">
        <f t="shared" ca="1" si="0"/>
        <v>44806</v>
      </c>
      <c r="C39" s="98">
        <f t="shared" ca="1" si="5"/>
        <v>44806</v>
      </c>
      <c r="D39" s="21">
        <f t="shared" ca="1" si="1"/>
        <v>5</v>
      </c>
      <c r="E39" s="98" t="e">
        <f ca="1">VLOOKUP(C39,'Vakantie-Feestdagen'!B:B,1,1)</f>
        <v>#N/A</v>
      </c>
      <c r="F39" s="98" t="e">
        <f ca="1">INDEX('Vakantie-Feestdagen'!C:C,MATCH(E39,'Vakantie-Feestdagen'!B:B,0))</f>
        <v>#N/A</v>
      </c>
      <c r="G39" s="21" t="e">
        <f ca="1">INDEX('Vakantie-Feestdagen'!D:D,MATCH(E39,'Vakantie-Feestdagen'!B:B,0))</f>
        <v>#N/A</v>
      </c>
      <c r="H39" s="21" t="e">
        <f t="shared" ca="1" si="2"/>
        <v>#N/A</v>
      </c>
      <c r="I39" s="21">
        <f ca="1">IFERROR(MIN(1, VLOOKUP(C39,'Vakantie-Feestdagen'!$U:$U,1,0)   ),0)</f>
        <v>0</v>
      </c>
      <c r="J39" s="21">
        <f ca="1">IFERROR(MIN(1, VLOOKUP(C39,Aanvraagformulier!$B$88:$B$104,1,0)   ),0)</f>
        <v>0</v>
      </c>
      <c r="K39" s="21">
        <f ca="1">IFERROR(MIN(1, VLOOKUP(C39,Aanvraagformulier!$N$88:$N$104,1,0)   ),0)</f>
        <v>0</v>
      </c>
      <c r="L39" s="21">
        <f t="shared" ca="1" si="3"/>
        <v>0</v>
      </c>
      <c r="M39" s="21">
        <f t="shared" ca="1" si="4"/>
        <v>0</v>
      </c>
      <c r="N39" s="105" t="e">
        <f t="shared" ca="1" si="6"/>
        <v>#N/A</v>
      </c>
    </row>
    <row r="40" spans="2:33" x14ac:dyDescent="0.2">
      <c r="B40" s="107">
        <f t="shared" ca="1" si="0"/>
        <v>44807</v>
      </c>
      <c r="C40" s="98">
        <f t="shared" ca="1" si="5"/>
        <v>44807</v>
      </c>
      <c r="D40" s="21">
        <f t="shared" ca="1" si="1"/>
        <v>6</v>
      </c>
      <c r="E40" s="98" t="e">
        <f ca="1">VLOOKUP(C40,'Vakantie-Feestdagen'!B:B,1,1)</f>
        <v>#N/A</v>
      </c>
      <c r="F40" s="98" t="e">
        <f ca="1">INDEX('Vakantie-Feestdagen'!C:C,MATCH(E40,'Vakantie-Feestdagen'!B:B,0))</f>
        <v>#N/A</v>
      </c>
      <c r="G40" s="21" t="e">
        <f ca="1">INDEX('Vakantie-Feestdagen'!D:D,MATCH(E40,'Vakantie-Feestdagen'!B:B,0))</f>
        <v>#N/A</v>
      </c>
      <c r="H40" s="21" t="e">
        <f t="shared" ca="1" si="2"/>
        <v>#N/A</v>
      </c>
      <c r="I40" s="21">
        <f ca="1">IFERROR(MIN(1, VLOOKUP(C40,'Vakantie-Feestdagen'!$U:$U,1,0)   ),0)</f>
        <v>0</v>
      </c>
      <c r="J40" s="21">
        <f ca="1">IFERROR(MIN(1, VLOOKUP(C40,Aanvraagformulier!$B$88:$B$104,1,0)   ),0)</f>
        <v>0</v>
      </c>
      <c r="K40" s="21">
        <f ca="1">IFERROR(MIN(1, VLOOKUP(C40,Aanvraagformulier!$N$88:$N$104,1,0)   ),0)</f>
        <v>0</v>
      </c>
      <c r="L40" s="21">
        <f t="shared" ca="1" si="3"/>
        <v>0</v>
      </c>
      <c r="M40" s="21">
        <f t="shared" ca="1" si="4"/>
        <v>0</v>
      </c>
      <c r="N40" s="105" t="e">
        <f t="shared" ca="1" si="6"/>
        <v>#N/A</v>
      </c>
    </row>
    <row r="41" spans="2:33" x14ac:dyDescent="0.2">
      <c r="B41" s="107">
        <f t="shared" ca="1" si="0"/>
        <v>44808</v>
      </c>
      <c r="C41" s="98">
        <f t="shared" ca="1" si="5"/>
        <v>44808</v>
      </c>
      <c r="D41" s="21">
        <f t="shared" ca="1" si="1"/>
        <v>7</v>
      </c>
      <c r="E41" s="98" t="e">
        <f ca="1">VLOOKUP(C41,'Vakantie-Feestdagen'!B:B,1,1)</f>
        <v>#N/A</v>
      </c>
      <c r="F41" s="98" t="e">
        <f ca="1">INDEX('Vakantie-Feestdagen'!C:C,MATCH(E41,'Vakantie-Feestdagen'!B:B,0))</f>
        <v>#N/A</v>
      </c>
      <c r="G41" s="21" t="e">
        <f ca="1">INDEX('Vakantie-Feestdagen'!D:D,MATCH(E41,'Vakantie-Feestdagen'!B:B,0))</f>
        <v>#N/A</v>
      </c>
      <c r="H41" s="21" t="e">
        <f t="shared" ca="1" si="2"/>
        <v>#N/A</v>
      </c>
      <c r="I41" s="21">
        <f ca="1">IFERROR(MIN(1, VLOOKUP(C41,'Vakantie-Feestdagen'!$U:$U,1,0)   ),0)</f>
        <v>0</v>
      </c>
      <c r="J41" s="21">
        <f ca="1">IFERROR(MIN(1, VLOOKUP(C41,Aanvraagformulier!$B$88:$B$104,1,0)   ),0)</f>
        <v>0</v>
      </c>
      <c r="K41" s="21">
        <f ca="1">IFERROR(MIN(1, VLOOKUP(C41,Aanvraagformulier!$N$88:$N$104,1,0)   ),0)</f>
        <v>0</v>
      </c>
      <c r="L41" s="21">
        <f t="shared" ca="1" si="3"/>
        <v>0</v>
      </c>
      <c r="M41" s="21">
        <f t="shared" ca="1" si="4"/>
        <v>0</v>
      </c>
      <c r="N41" s="105" t="e">
        <f t="shared" ca="1" si="6"/>
        <v>#N/A</v>
      </c>
    </row>
    <row r="42" spans="2:33" x14ac:dyDescent="0.2">
      <c r="B42" s="107">
        <f t="shared" ca="1" si="0"/>
        <v>44809</v>
      </c>
      <c r="C42" s="98">
        <f t="shared" ca="1" si="5"/>
        <v>44809</v>
      </c>
      <c r="D42" s="21">
        <f t="shared" ca="1" si="1"/>
        <v>1</v>
      </c>
      <c r="E42" s="98" t="e">
        <f ca="1">VLOOKUP(C42,'Vakantie-Feestdagen'!B:B,1,1)</f>
        <v>#N/A</v>
      </c>
      <c r="F42" s="98" t="e">
        <f ca="1">INDEX('Vakantie-Feestdagen'!C:C,MATCH(E42,'Vakantie-Feestdagen'!B:B,0))</f>
        <v>#N/A</v>
      </c>
      <c r="G42" s="21" t="e">
        <f ca="1">INDEX('Vakantie-Feestdagen'!D:D,MATCH(E42,'Vakantie-Feestdagen'!B:B,0))</f>
        <v>#N/A</v>
      </c>
      <c r="H42" s="21" t="e">
        <f t="shared" ca="1" si="2"/>
        <v>#N/A</v>
      </c>
      <c r="I42" s="21">
        <f ca="1">IFERROR(MIN(1, VLOOKUP(C42,'Vakantie-Feestdagen'!$U:$U,1,0)   ),0)</f>
        <v>0</v>
      </c>
      <c r="J42" s="21">
        <f ca="1">IFERROR(MIN(1, VLOOKUP(C42,Aanvraagformulier!$B$88:$B$104,1,0)   ),0)</f>
        <v>0</v>
      </c>
      <c r="K42" s="21">
        <f ca="1">IFERROR(MIN(1, VLOOKUP(C42,Aanvraagformulier!$N$88:$N$104,1,0)   ),0)</f>
        <v>0</v>
      </c>
      <c r="L42" s="21">
        <f t="shared" ca="1" si="3"/>
        <v>0</v>
      </c>
      <c r="M42" s="21">
        <f t="shared" ca="1" si="4"/>
        <v>0</v>
      </c>
      <c r="N42" s="105" t="e">
        <f t="shared" ca="1" si="6"/>
        <v>#N/A</v>
      </c>
    </row>
    <row r="43" spans="2:33" x14ac:dyDescent="0.2">
      <c r="B43" s="107">
        <f t="shared" ca="1" si="0"/>
        <v>44810</v>
      </c>
      <c r="C43" s="98">
        <f t="shared" ca="1" si="5"/>
        <v>44810</v>
      </c>
      <c r="D43" s="21">
        <f t="shared" ca="1" si="1"/>
        <v>2</v>
      </c>
      <c r="E43" s="98" t="e">
        <f ca="1">VLOOKUP(C43,'Vakantie-Feestdagen'!B:B,1,1)</f>
        <v>#N/A</v>
      </c>
      <c r="F43" s="98" t="e">
        <f ca="1">INDEX('Vakantie-Feestdagen'!C:C,MATCH(E43,'Vakantie-Feestdagen'!B:B,0))</f>
        <v>#N/A</v>
      </c>
      <c r="G43" s="21" t="e">
        <f ca="1">INDEX('Vakantie-Feestdagen'!D:D,MATCH(E43,'Vakantie-Feestdagen'!B:B,0))</f>
        <v>#N/A</v>
      </c>
      <c r="H43" s="21" t="e">
        <f t="shared" ca="1" si="2"/>
        <v>#N/A</v>
      </c>
      <c r="I43" s="21">
        <f ca="1">IFERROR(MIN(1, VLOOKUP(C43,'Vakantie-Feestdagen'!$U:$U,1,0)   ),0)</f>
        <v>0</v>
      </c>
      <c r="J43" s="21">
        <f ca="1">IFERROR(MIN(1, VLOOKUP(C43,Aanvraagformulier!$B$88:$B$104,1,0)   ),0)</f>
        <v>0</v>
      </c>
      <c r="K43" s="21">
        <f ca="1">IFERROR(MIN(1, VLOOKUP(C43,Aanvraagformulier!$N$88:$N$104,1,0)   ),0)</f>
        <v>0</v>
      </c>
      <c r="L43" s="21">
        <f t="shared" ca="1" si="3"/>
        <v>0</v>
      </c>
      <c r="M43" s="21">
        <f t="shared" ca="1" si="4"/>
        <v>0</v>
      </c>
      <c r="N43" s="105" t="e">
        <f t="shared" ca="1" si="6"/>
        <v>#N/A</v>
      </c>
    </row>
    <row r="44" spans="2:33" x14ac:dyDescent="0.2">
      <c r="B44" s="107">
        <f t="shared" ca="1" si="0"/>
        <v>44811</v>
      </c>
      <c r="C44" s="98">
        <f t="shared" ca="1" si="5"/>
        <v>44811</v>
      </c>
      <c r="D44" s="21">
        <f t="shared" ca="1" si="1"/>
        <v>3</v>
      </c>
      <c r="E44" s="98" t="e">
        <f ca="1">VLOOKUP(C44,'Vakantie-Feestdagen'!B:B,1,1)</f>
        <v>#N/A</v>
      </c>
      <c r="F44" s="98" t="e">
        <f ca="1">INDEX('Vakantie-Feestdagen'!C:C,MATCH(E44,'Vakantie-Feestdagen'!B:B,0))</f>
        <v>#N/A</v>
      </c>
      <c r="G44" s="21" t="e">
        <f ca="1">INDEX('Vakantie-Feestdagen'!D:D,MATCH(E44,'Vakantie-Feestdagen'!B:B,0))</f>
        <v>#N/A</v>
      </c>
      <c r="H44" s="21" t="e">
        <f t="shared" ca="1" si="2"/>
        <v>#N/A</v>
      </c>
      <c r="I44" s="21">
        <f ca="1">IFERROR(MIN(1, VLOOKUP(C44,'Vakantie-Feestdagen'!$U:$U,1,0)   ),0)</f>
        <v>0</v>
      </c>
      <c r="J44" s="21">
        <f ca="1">IFERROR(MIN(1, VLOOKUP(C44,Aanvraagformulier!$B$88:$B$104,1,0)   ),0)</f>
        <v>0</v>
      </c>
      <c r="K44" s="21">
        <f ca="1">IFERROR(MIN(1, VLOOKUP(C44,Aanvraagformulier!$N$88:$N$104,1,0)   ),0)</f>
        <v>0</v>
      </c>
      <c r="L44" s="21">
        <f t="shared" ca="1" si="3"/>
        <v>0</v>
      </c>
      <c r="M44" s="21">
        <f t="shared" ca="1" si="4"/>
        <v>0</v>
      </c>
      <c r="N44" s="105" t="e">
        <f t="shared" ca="1" si="6"/>
        <v>#N/A</v>
      </c>
    </row>
    <row r="45" spans="2:33" x14ac:dyDescent="0.2">
      <c r="B45" s="107">
        <f t="shared" ca="1" si="0"/>
        <v>44812</v>
      </c>
      <c r="C45" s="98">
        <f t="shared" ca="1" si="5"/>
        <v>44812</v>
      </c>
      <c r="D45" s="21">
        <f t="shared" ca="1" si="1"/>
        <v>4</v>
      </c>
      <c r="E45" s="98" t="e">
        <f ca="1">VLOOKUP(C45,'Vakantie-Feestdagen'!B:B,1,1)</f>
        <v>#N/A</v>
      </c>
      <c r="F45" s="98" t="e">
        <f ca="1">INDEX('Vakantie-Feestdagen'!C:C,MATCH(E45,'Vakantie-Feestdagen'!B:B,0))</f>
        <v>#N/A</v>
      </c>
      <c r="G45" s="21" t="e">
        <f ca="1">INDEX('Vakantie-Feestdagen'!D:D,MATCH(E45,'Vakantie-Feestdagen'!B:B,0))</f>
        <v>#N/A</v>
      </c>
      <c r="H45" s="21" t="e">
        <f t="shared" ca="1" si="2"/>
        <v>#N/A</v>
      </c>
      <c r="I45" s="21">
        <f ca="1">IFERROR(MIN(1, VLOOKUP(C45,'Vakantie-Feestdagen'!$U:$U,1,0)   ),0)</f>
        <v>0</v>
      </c>
      <c r="J45" s="21">
        <f ca="1">IFERROR(MIN(1, VLOOKUP(C45,Aanvraagformulier!$B$88:$B$104,1,0)   ),0)</f>
        <v>0</v>
      </c>
      <c r="K45" s="21">
        <f ca="1">IFERROR(MIN(1, VLOOKUP(C45,Aanvraagformulier!$N$88:$N$104,1,0)   ),0)</f>
        <v>0</v>
      </c>
      <c r="L45" s="21">
        <f t="shared" ca="1" si="3"/>
        <v>0</v>
      </c>
      <c r="M45" s="21">
        <f t="shared" ca="1" si="4"/>
        <v>0</v>
      </c>
      <c r="N45" s="105" t="e">
        <f t="shared" ca="1" si="6"/>
        <v>#N/A</v>
      </c>
    </row>
    <row r="46" spans="2:33" x14ac:dyDescent="0.2">
      <c r="B46" s="107">
        <f t="shared" ca="1" si="0"/>
        <v>44813</v>
      </c>
      <c r="C46" s="98">
        <f t="shared" ca="1" si="5"/>
        <v>44813</v>
      </c>
      <c r="D46" s="21">
        <f t="shared" ca="1" si="1"/>
        <v>5</v>
      </c>
      <c r="E46" s="98" t="e">
        <f ca="1">VLOOKUP(C46,'Vakantie-Feestdagen'!B:B,1,1)</f>
        <v>#N/A</v>
      </c>
      <c r="F46" s="98" t="e">
        <f ca="1">INDEX('Vakantie-Feestdagen'!C:C,MATCH(E46,'Vakantie-Feestdagen'!B:B,0))</f>
        <v>#N/A</v>
      </c>
      <c r="G46" s="21" t="e">
        <f ca="1">INDEX('Vakantie-Feestdagen'!D:D,MATCH(E46,'Vakantie-Feestdagen'!B:B,0))</f>
        <v>#N/A</v>
      </c>
      <c r="H46" s="21" t="e">
        <f t="shared" ca="1" si="2"/>
        <v>#N/A</v>
      </c>
      <c r="I46" s="21">
        <f ca="1">IFERROR(MIN(1, VLOOKUP(C46,'Vakantie-Feestdagen'!$U:$U,1,0)   ),0)</f>
        <v>0</v>
      </c>
      <c r="J46" s="21">
        <f ca="1">IFERROR(MIN(1, VLOOKUP(C46,Aanvraagformulier!$B$88:$B$104,1,0)   ),0)</f>
        <v>0</v>
      </c>
      <c r="K46" s="21">
        <f ca="1">IFERROR(MIN(1, VLOOKUP(C46,Aanvraagformulier!$N$88:$N$104,1,0)   ),0)</f>
        <v>0</v>
      </c>
      <c r="L46" s="21">
        <f t="shared" ca="1" si="3"/>
        <v>0</v>
      </c>
      <c r="M46" s="21">
        <f t="shared" ca="1" si="4"/>
        <v>0</v>
      </c>
      <c r="N46" s="105" t="e">
        <f t="shared" ca="1" si="6"/>
        <v>#N/A</v>
      </c>
    </row>
    <row r="47" spans="2:33" x14ac:dyDescent="0.2">
      <c r="B47" s="107">
        <f t="shared" ca="1" si="0"/>
        <v>44814</v>
      </c>
      <c r="C47" s="98">
        <f t="shared" ca="1" si="5"/>
        <v>44814</v>
      </c>
      <c r="D47" s="21">
        <f t="shared" ca="1" si="1"/>
        <v>6</v>
      </c>
      <c r="E47" s="98" t="e">
        <f ca="1">VLOOKUP(C47,'Vakantie-Feestdagen'!B:B,1,1)</f>
        <v>#N/A</v>
      </c>
      <c r="F47" s="98" t="e">
        <f ca="1">INDEX('Vakantie-Feestdagen'!C:C,MATCH(E47,'Vakantie-Feestdagen'!B:B,0))</f>
        <v>#N/A</v>
      </c>
      <c r="G47" s="21" t="e">
        <f ca="1">INDEX('Vakantie-Feestdagen'!D:D,MATCH(E47,'Vakantie-Feestdagen'!B:B,0))</f>
        <v>#N/A</v>
      </c>
      <c r="H47" s="21" t="e">
        <f t="shared" ca="1" si="2"/>
        <v>#N/A</v>
      </c>
      <c r="I47" s="21">
        <f ca="1">IFERROR(MIN(1, VLOOKUP(C47,'Vakantie-Feestdagen'!$U:$U,1,0)   ),0)</f>
        <v>0</v>
      </c>
      <c r="J47" s="21">
        <f ca="1">IFERROR(MIN(1, VLOOKUP(C47,Aanvraagformulier!$B$88:$B$104,1,0)   ),0)</f>
        <v>0</v>
      </c>
      <c r="K47" s="21">
        <f ca="1">IFERROR(MIN(1, VLOOKUP(C47,Aanvraagformulier!$N$88:$N$104,1,0)   ),0)</f>
        <v>0</v>
      </c>
      <c r="L47" s="21">
        <f t="shared" ca="1" si="3"/>
        <v>0</v>
      </c>
      <c r="M47" s="21">
        <f t="shared" ca="1" si="4"/>
        <v>0</v>
      </c>
      <c r="N47" s="105" t="e">
        <f t="shared" ca="1" si="6"/>
        <v>#N/A</v>
      </c>
    </row>
    <row r="48" spans="2:33" x14ac:dyDescent="0.2">
      <c r="B48" s="107">
        <f t="shared" ca="1" si="0"/>
        <v>44815</v>
      </c>
      <c r="C48" s="98">
        <f t="shared" ca="1" si="5"/>
        <v>44815</v>
      </c>
      <c r="D48" s="21">
        <f t="shared" ca="1" si="1"/>
        <v>7</v>
      </c>
      <c r="E48" s="98" t="e">
        <f ca="1">VLOOKUP(C48,'Vakantie-Feestdagen'!B:B,1,1)</f>
        <v>#N/A</v>
      </c>
      <c r="F48" s="98" t="e">
        <f ca="1">INDEX('Vakantie-Feestdagen'!C:C,MATCH(E48,'Vakantie-Feestdagen'!B:B,0))</f>
        <v>#N/A</v>
      </c>
      <c r="G48" s="21" t="e">
        <f ca="1">INDEX('Vakantie-Feestdagen'!D:D,MATCH(E48,'Vakantie-Feestdagen'!B:B,0))</f>
        <v>#N/A</v>
      </c>
      <c r="H48" s="21" t="e">
        <f t="shared" ca="1" si="2"/>
        <v>#N/A</v>
      </c>
      <c r="I48" s="21">
        <f ca="1">IFERROR(MIN(1, VLOOKUP(C48,'Vakantie-Feestdagen'!$U:$U,1,0)   ),0)</f>
        <v>0</v>
      </c>
      <c r="J48" s="21">
        <f ca="1">IFERROR(MIN(1, VLOOKUP(C48,Aanvraagformulier!$B$88:$B$104,1,0)   ),0)</f>
        <v>0</v>
      </c>
      <c r="K48" s="21">
        <f ca="1">IFERROR(MIN(1, VLOOKUP(C48,Aanvraagformulier!$N$88:$N$104,1,0)   ),0)</f>
        <v>0</v>
      </c>
      <c r="L48" s="21">
        <f t="shared" ca="1" si="3"/>
        <v>0</v>
      </c>
      <c r="M48" s="21">
        <f t="shared" ca="1" si="4"/>
        <v>0</v>
      </c>
      <c r="N48" s="105" t="e">
        <f t="shared" ca="1" si="6"/>
        <v>#N/A</v>
      </c>
    </row>
    <row r="49" spans="2:14" x14ac:dyDescent="0.2">
      <c r="B49" s="107">
        <f t="shared" ca="1" si="0"/>
        <v>44816</v>
      </c>
      <c r="C49" s="98">
        <f t="shared" ca="1" si="5"/>
        <v>44816</v>
      </c>
      <c r="D49" s="21">
        <f t="shared" ca="1" si="1"/>
        <v>1</v>
      </c>
      <c r="E49" s="98" t="e">
        <f ca="1">VLOOKUP(C49,'Vakantie-Feestdagen'!B:B,1,1)</f>
        <v>#N/A</v>
      </c>
      <c r="F49" s="98" t="e">
        <f ca="1">INDEX('Vakantie-Feestdagen'!C:C,MATCH(E49,'Vakantie-Feestdagen'!B:B,0))</f>
        <v>#N/A</v>
      </c>
      <c r="G49" s="21" t="e">
        <f ca="1">INDEX('Vakantie-Feestdagen'!D:D,MATCH(E49,'Vakantie-Feestdagen'!B:B,0))</f>
        <v>#N/A</v>
      </c>
      <c r="H49" s="21" t="e">
        <f t="shared" ca="1" si="2"/>
        <v>#N/A</v>
      </c>
      <c r="I49" s="21">
        <f ca="1">IFERROR(MIN(1, VLOOKUP(C49,'Vakantie-Feestdagen'!$U:$U,1,0)   ),0)</f>
        <v>0</v>
      </c>
      <c r="J49" s="21">
        <f ca="1">IFERROR(MIN(1, VLOOKUP(C49,Aanvraagformulier!$B$88:$B$104,1,0)   ),0)</f>
        <v>0</v>
      </c>
      <c r="K49" s="21">
        <f ca="1">IFERROR(MIN(1, VLOOKUP(C49,Aanvraagformulier!$N$88:$N$104,1,0)   ),0)</f>
        <v>0</v>
      </c>
      <c r="L49" s="21">
        <f t="shared" ca="1" si="3"/>
        <v>0</v>
      </c>
      <c r="M49" s="21">
        <f t="shared" ca="1" si="4"/>
        <v>0</v>
      </c>
      <c r="N49" s="105" t="e">
        <f t="shared" ca="1" si="6"/>
        <v>#N/A</v>
      </c>
    </row>
    <row r="50" spans="2:14" x14ac:dyDescent="0.2">
      <c r="B50" s="107">
        <f t="shared" ca="1" si="0"/>
        <v>44817</v>
      </c>
      <c r="C50" s="98">
        <f t="shared" ca="1" si="5"/>
        <v>44817</v>
      </c>
      <c r="D50" s="21">
        <f t="shared" ca="1" si="1"/>
        <v>2</v>
      </c>
      <c r="E50" s="98" t="e">
        <f ca="1">VLOOKUP(C50,'Vakantie-Feestdagen'!B:B,1,1)</f>
        <v>#N/A</v>
      </c>
      <c r="F50" s="98" t="e">
        <f ca="1">INDEX('Vakantie-Feestdagen'!C:C,MATCH(E50,'Vakantie-Feestdagen'!B:B,0))</f>
        <v>#N/A</v>
      </c>
      <c r="G50" s="21" t="e">
        <f ca="1">INDEX('Vakantie-Feestdagen'!D:D,MATCH(E50,'Vakantie-Feestdagen'!B:B,0))</f>
        <v>#N/A</v>
      </c>
      <c r="H50" s="21" t="e">
        <f t="shared" ca="1" si="2"/>
        <v>#N/A</v>
      </c>
      <c r="I50" s="21">
        <f ca="1">IFERROR(MIN(1, VLOOKUP(C50,'Vakantie-Feestdagen'!$U:$U,1,0)   ),0)</f>
        <v>0</v>
      </c>
      <c r="J50" s="21">
        <f ca="1">IFERROR(MIN(1, VLOOKUP(C50,Aanvraagformulier!$B$88:$B$104,1,0)   ),0)</f>
        <v>0</v>
      </c>
      <c r="K50" s="21">
        <f ca="1">IFERROR(MIN(1, VLOOKUP(C50,Aanvraagformulier!$N$88:$N$104,1,0)   ),0)</f>
        <v>0</v>
      </c>
      <c r="L50" s="21">
        <f t="shared" ca="1" si="3"/>
        <v>0</v>
      </c>
      <c r="M50" s="21">
        <f t="shared" ca="1" si="4"/>
        <v>0</v>
      </c>
      <c r="N50" s="105" t="e">
        <f t="shared" ca="1" si="6"/>
        <v>#N/A</v>
      </c>
    </row>
    <row r="51" spans="2:14" x14ac:dyDescent="0.2">
      <c r="B51" s="107">
        <f t="shared" ca="1" si="0"/>
        <v>44818</v>
      </c>
      <c r="C51" s="98">
        <f t="shared" ca="1" si="5"/>
        <v>44818</v>
      </c>
      <c r="D51" s="21">
        <f t="shared" ca="1" si="1"/>
        <v>3</v>
      </c>
      <c r="E51" s="98" t="e">
        <f ca="1">VLOOKUP(C51,'Vakantie-Feestdagen'!B:B,1,1)</f>
        <v>#N/A</v>
      </c>
      <c r="F51" s="98" t="e">
        <f ca="1">INDEX('Vakantie-Feestdagen'!C:C,MATCH(E51,'Vakantie-Feestdagen'!B:B,0))</f>
        <v>#N/A</v>
      </c>
      <c r="G51" s="21" t="e">
        <f ca="1">INDEX('Vakantie-Feestdagen'!D:D,MATCH(E51,'Vakantie-Feestdagen'!B:B,0))</f>
        <v>#N/A</v>
      </c>
      <c r="H51" s="21" t="e">
        <f t="shared" ca="1" si="2"/>
        <v>#N/A</v>
      </c>
      <c r="I51" s="21">
        <f ca="1">IFERROR(MIN(1, VLOOKUP(C51,'Vakantie-Feestdagen'!$U:$U,1,0)   ),0)</f>
        <v>0</v>
      </c>
      <c r="J51" s="21">
        <f ca="1">IFERROR(MIN(1, VLOOKUP(C51,Aanvraagformulier!$B$88:$B$104,1,0)   ),0)</f>
        <v>0</v>
      </c>
      <c r="K51" s="21">
        <f ca="1">IFERROR(MIN(1, VLOOKUP(C51,Aanvraagformulier!$N$88:$N$104,1,0)   ),0)</f>
        <v>0</v>
      </c>
      <c r="L51" s="21">
        <f t="shared" ca="1" si="3"/>
        <v>0</v>
      </c>
      <c r="M51" s="21">
        <f t="shared" ca="1" si="4"/>
        <v>0</v>
      </c>
      <c r="N51" s="105" t="e">
        <f t="shared" ca="1" si="6"/>
        <v>#N/A</v>
      </c>
    </row>
    <row r="52" spans="2:14" x14ac:dyDescent="0.2">
      <c r="B52" s="107">
        <f t="shared" ca="1" si="0"/>
        <v>44819</v>
      </c>
      <c r="C52" s="98">
        <f t="shared" ca="1" si="5"/>
        <v>44819</v>
      </c>
      <c r="D52" s="21">
        <f t="shared" ca="1" si="1"/>
        <v>4</v>
      </c>
      <c r="E52" s="98" t="e">
        <f ca="1">VLOOKUP(C52,'Vakantie-Feestdagen'!B:B,1,1)</f>
        <v>#N/A</v>
      </c>
      <c r="F52" s="98" t="e">
        <f ca="1">INDEX('Vakantie-Feestdagen'!C:C,MATCH(E52,'Vakantie-Feestdagen'!B:B,0))</f>
        <v>#N/A</v>
      </c>
      <c r="G52" s="21" t="e">
        <f ca="1">INDEX('Vakantie-Feestdagen'!D:D,MATCH(E52,'Vakantie-Feestdagen'!B:B,0))</f>
        <v>#N/A</v>
      </c>
      <c r="H52" s="21" t="e">
        <f t="shared" ca="1" si="2"/>
        <v>#N/A</v>
      </c>
      <c r="I52" s="21">
        <f ca="1">IFERROR(MIN(1, VLOOKUP(C52,'Vakantie-Feestdagen'!$U:$U,1,0)   ),0)</f>
        <v>0</v>
      </c>
      <c r="J52" s="21">
        <f ca="1">IFERROR(MIN(1, VLOOKUP(C52,Aanvraagformulier!$B$88:$B$104,1,0)   ),0)</f>
        <v>0</v>
      </c>
      <c r="K52" s="21">
        <f ca="1">IFERROR(MIN(1, VLOOKUP(C52,Aanvraagformulier!$N$88:$N$104,1,0)   ),0)</f>
        <v>0</v>
      </c>
      <c r="L52" s="21">
        <f t="shared" ca="1" si="3"/>
        <v>0</v>
      </c>
      <c r="M52" s="21">
        <f t="shared" ca="1" si="4"/>
        <v>0</v>
      </c>
      <c r="N52" s="105" t="e">
        <f t="shared" ca="1" si="6"/>
        <v>#N/A</v>
      </c>
    </row>
    <row r="53" spans="2:14" x14ac:dyDescent="0.2">
      <c r="B53" s="107">
        <f t="shared" ca="1" si="0"/>
        <v>44820</v>
      </c>
      <c r="C53" s="98">
        <f t="shared" ca="1" si="5"/>
        <v>44820</v>
      </c>
      <c r="D53" s="21">
        <f t="shared" ca="1" si="1"/>
        <v>5</v>
      </c>
      <c r="E53" s="98" t="e">
        <f ca="1">VLOOKUP(C53,'Vakantie-Feestdagen'!B:B,1,1)</f>
        <v>#N/A</v>
      </c>
      <c r="F53" s="98" t="e">
        <f ca="1">INDEX('Vakantie-Feestdagen'!C:C,MATCH(E53,'Vakantie-Feestdagen'!B:B,0))</f>
        <v>#N/A</v>
      </c>
      <c r="G53" s="21" t="e">
        <f ca="1">INDEX('Vakantie-Feestdagen'!D:D,MATCH(E53,'Vakantie-Feestdagen'!B:B,0))</f>
        <v>#N/A</v>
      </c>
      <c r="H53" s="21" t="e">
        <f t="shared" ca="1" si="2"/>
        <v>#N/A</v>
      </c>
      <c r="I53" s="21">
        <f ca="1">IFERROR(MIN(1, VLOOKUP(C53,'Vakantie-Feestdagen'!$U:$U,1,0)   ),0)</f>
        <v>0</v>
      </c>
      <c r="J53" s="21">
        <f ca="1">IFERROR(MIN(1, VLOOKUP(C53,Aanvraagformulier!$B$88:$B$104,1,0)   ),0)</f>
        <v>0</v>
      </c>
      <c r="K53" s="21">
        <f ca="1">IFERROR(MIN(1, VLOOKUP(C53,Aanvraagformulier!$N$88:$N$104,1,0)   ),0)</f>
        <v>0</v>
      </c>
      <c r="L53" s="21">
        <f t="shared" ca="1" si="3"/>
        <v>0</v>
      </c>
      <c r="M53" s="21">
        <f t="shared" ca="1" si="4"/>
        <v>0</v>
      </c>
      <c r="N53" s="105" t="e">
        <f t="shared" ca="1" si="6"/>
        <v>#N/A</v>
      </c>
    </row>
    <row r="54" spans="2:14" x14ac:dyDescent="0.2">
      <c r="B54" s="107">
        <f t="shared" ca="1" si="0"/>
        <v>44821</v>
      </c>
      <c r="C54" s="98">
        <f t="shared" ca="1" si="5"/>
        <v>44821</v>
      </c>
      <c r="D54" s="21">
        <f t="shared" ca="1" si="1"/>
        <v>6</v>
      </c>
      <c r="E54" s="98" t="e">
        <f ca="1">VLOOKUP(C54,'Vakantie-Feestdagen'!B:B,1,1)</f>
        <v>#N/A</v>
      </c>
      <c r="F54" s="98" t="e">
        <f ca="1">INDEX('Vakantie-Feestdagen'!C:C,MATCH(E54,'Vakantie-Feestdagen'!B:B,0))</f>
        <v>#N/A</v>
      </c>
      <c r="G54" s="21" t="e">
        <f ca="1">INDEX('Vakantie-Feestdagen'!D:D,MATCH(E54,'Vakantie-Feestdagen'!B:B,0))</f>
        <v>#N/A</v>
      </c>
      <c r="H54" s="21" t="e">
        <f t="shared" ca="1" si="2"/>
        <v>#N/A</v>
      </c>
      <c r="I54" s="21">
        <f ca="1">IFERROR(MIN(1, VLOOKUP(C54,'Vakantie-Feestdagen'!$U:$U,1,0)   ),0)</f>
        <v>0</v>
      </c>
      <c r="J54" s="21">
        <f ca="1">IFERROR(MIN(1, VLOOKUP(C54,Aanvraagformulier!$B$88:$B$104,1,0)   ),0)</f>
        <v>0</v>
      </c>
      <c r="K54" s="21">
        <f ca="1">IFERROR(MIN(1, VLOOKUP(C54,Aanvraagformulier!$N$88:$N$104,1,0)   ),0)</f>
        <v>0</v>
      </c>
      <c r="L54" s="21">
        <f t="shared" ca="1" si="3"/>
        <v>0</v>
      </c>
      <c r="M54" s="21">
        <f t="shared" ca="1" si="4"/>
        <v>0</v>
      </c>
      <c r="N54" s="105" t="e">
        <f t="shared" ca="1" si="6"/>
        <v>#N/A</v>
      </c>
    </row>
    <row r="55" spans="2:14" x14ac:dyDescent="0.2">
      <c r="B55" s="107">
        <f t="shared" ca="1" si="0"/>
        <v>44822</v>
      </c>
      <c r="C55" s="98">
        <f t="shared" ca="1" si="5"/>
        <v>44822</v>
      </c>
      <c r="D55" s="21">
        <f t="shared" ca="1" si="1"/>
        <v>7</v>
      </c>
      <c r="E55" s="98" t="e">
        <f ca="1">VLOOKUP(C55,'Vakantie-Feestdagen'!B:B,1,1)</f>
        <v>#N/A</v>
      </c>
      <c r="F55" s="98" t="e">
        <f ca="1">INDEX('Vakantie-Feestdagen'!C:C,MATCH(E55,'Vakantie-Feestdagen'!B:B,0))</f>
        <v>#N/A</v>
      </c>
      <c r="G55" s="21" t="e">
        <f ca="1">INDEX('Vakantie-Feestdagen'!D:D,MATCH(E55,'Vakantie-Feestdagen'!B:B,0))</f>
        <v>#N/A</v>
      </c>
      <c r="H55" s="21" t="e">
        <f t="shared" ca="1" si="2"/>
        <v>#N/A</v>
      </c>
      <c r="I55" s="21">
        <f ca="1">IFERROR(MIN(1, VLOOKUP(C55,'Vakantie-Feestdagen'!$U:$U,1,0)   ),0)</f>
        <v>0</v>
      </c>
      <c r="J55" s="21">
        <f ca="1">IFERROR(MIN(1, VLOOKUP(C55,Aanvraagformulier!$B$88:$B$104,1,0)   ),0)</f>
        <v>0</v>
      </c>
      <c r="K55" s="21">
        <f ca="1">IFERROR(MIN(1, VLOOKUP(C55,Aanvraagformulier!$N$88:$N$104,1,0)   ),0)</f>
        <v>0</v>
      </c>
      <c r="L55" s="21">
        <f t="shared" ca="1" si="3"/>
        <v>0</v>
      </c>
      <c r="M55" s="21">
        <f t="shared" ca="1" si="4"/>
        <v>0</v>
      </c>
      <c r="N55" s="105" t="e">
        <f t="shared" ca="1" si="6"/>
        <v>#N/A</v>
      </c>
    </row>
    <row r="56" spans="2:14" x14ac:dyDescent="0.2">
      <c r="B56" s="107">
        <f t="shared" ca="1" si="0"/>
        <v>44823</v>
      </c>
      <c r="C56" s="98">
        <f t="shared" ca="1" si="5"/>
        <v>44823</v>
      </c>
      <c r="D56" s="21">
        <f t="shared" ca="1" si="1"/>
        <v>1</v>
      </c>
      <c r="E56" s="98" t="e">
        <f ca="1">VLOOKUP(C56,'Vakantie-Feestdagen'!B:B,1,1)</f>
        <v>#N/A</v>
      </c>
      <c r="F56" s="98" t="e">
        <f ca="1">INDEX('Vakantie-Feestdagen'!C:C,MATCH(E56,'Vakantie-Feestdagen'!B:B,0))</f>
        <v>#N/A</v>
      </c>
      <c r="G56" s="21" t="e">
        <f ca="1">INDEX('Vakantie-Feestdagen'!D:D,MATCH(E56,'Vakantie-Feestdagen'!B:B,0))</f>
        <v>#N/A</v>
      </c>
      <c r="H56" s="21" t="e">
        <f t="shared" ca="1" si="2"/>
        <v>#N/A</v>
      </c>
      <c r="I56" s="21">
        <f ca="1">IFERROR(MIN(1, VLOOKUP(C56,'Vakantie-Feestdagen'!$U:$U,1,0)   ),0)</f>
        <v>0</v>
      </c>
      <c r="J56" s="21">
        <f ca="1">IFERROR(MIN(1, VLOOKUP(C56,Aanvraagformulier!$B$88:$B$104,1,0)   ),0)</f>
        <v>0</v>
      </c>
      <c r="K56" s="21">
        <f ca="1">IFERROR(MIN(1, VLOOKUP(C56,Aanvraagformulier!$N$88:$N$104,1,0)   ),0)</f>
        <v>0</v>
      </c>
      <c r="L56" s="21">
        <f t="shared" ca="1" si="3"/>
        <v>0</v>
      </c>
      <c r="M56" s="21">
        <f t="shared" ca="1" si="4"/>
        <v>0</v>
      </c>
      <c r="N56" s="105" t="e">
        <f t="shared" ca="1" si="6"/>
        <v>#N/A</v>
      </c>
    </row>
    <row r="57" spans="2:14" x14ac:dyDescent="0.2">
      <c r="B57" s="107">
        <f t="shared" ca="1" si="0"/>
        <v>44824</v>
      </c>
      <c r="C57" s="98">
        <f t="shared" ca="1" si="5"/>
        <v>44824</v>
      </c>
      <c r="D57" s="21">
        <f t="shared" ca="1" si="1"/>
        <v>2</v>
      </c>
      <c r="E57" s="98" t="e">
        <f ca="1">VLOOKUP(C57,'Vakantie-Feestdagen'!B:B,1,1)</f>
        <v>#N/A</v>
      </c>
      <c r="F57" s="98" t="e">
        <f ca="1">INDEX('Vakantie-Feestdagen'!C:C,MATCH(E57,'Vakantie-Feestdagen'!B:B,0))</f>
        <v>#N/A</v>
      </c>
      <c r="G57" s="21" t="e">
        <f ca="1">INDEX('Vakantie-Feestdagen'!D:D,MATCH(E57,'Vakantie-Feestdagen'!B:B,0))</f>
        <v>#N/A</v>
      </c>
      <c r="H57" s="21" t="e">
        <f t="shared" ca="1" si="2"/>
        <v>#N/A</v>
      </c>
      <c r="I57" s="21">
        <f ca="1">IFERROR(MIN(1, VLOOKUP(C57,'Vakantie-Feestdagen'!$U:$U,1,0)   ),0)</f>
        <v>0</v>
      </c>
      <c r="J57" s="21">
        <f ca="1">IFERROR(MIN(1, VLOOKUP(C57,Aanvraagformulier!$B$88:$B$104,1,0)   ),0)</f>
        <v>0</v>
      </c>
      <c r="K57" s="21">
        <f ca="1">IFERROR(MIN(1, VLOOKUP(C57,Aanvraagformulier!$N$88:$N$104,1,0)   ),0)</f>
        <v>0</v>
      </c>
      <c r="L57" s="21">
        <f t="shared" ca="1" si="3"/>
        <v>0</v>
      </c>
      <c r="M57" s="21">
        <f t="shared" ca="1" si="4"/>
        <v>0</v>
      </c>
      <c r="N57" s="105" t="e">
        <f t="shared" ca="1" si="6"/>
        <v>#N/A</v>
      </c>
    </row>
    <row r="58" spans="2:14" x14ac:dyDescent="0.2">
      <c r="B58" s="107">
        <f t="shared" ca="1" si="0"/>
        <v>44825</v>
      </c>
      <c r="C58" s="98">
        <f t="shared" ca="1" si="5"/>
        <v>44825</v>
      </c>
      <c r="D58" s="21">
        <f t="shared" ca="1" si="1"/>
        <v>3</v>
      </c>
      <c r="E58" s="98" t="e">
        <f ca="1">VLOOKUP(C58,'Vakantie-Feestdagen'!B:B,1,1)</f>
        <v>#N/A</v>
      </c>
      <c r="F58" s="98" t="e">
        <f ca="1">INDEX('Vakantie-Feestdagen'!C:C,MATCH(E58,'Vakantie-Feestdagen'!B:B,0))</f>
        <v>#N/A</v>
      </c>
      <c r="G58" s="21" t="e">
        <f ca="1">INDEX('Vakantie-Feestdagen'!D:D,MATCH(E58,'Vakantie-Feestdagen'!B:B,0))</f>
        <v>#N/A</v>
      </c>
      <c r="H58" s="21" t="e">
        <f t="shared" ca="1" si="2"/>
        <v>#N/A</v>
      </c>
      <c r="I58" s="21">
        <f ca="1">IFERROR(MIN(1, VLOOKUP(C58,'Vakantie-Feestdagen'!$U:$U,1,0)   ),0)</f>
        <v>0</v>
      </c>
      <c r="J58" s="21">
        <f ca="1">IFERROR(MIN(1, VLOOKUP(C58,Aanvraagformulier!$B$88:$B$104,1,0)   ),0)</f>
        <v>0</v>
      </c>
      <c r="K58" s="21">
        <f ca="1">IFERROR(MIN(1, VLOOKUP(C58,Aanvraagformulier!$N$88:$N$104,1,0)   ),0)</f>
        <v>0</v>
      </c>
      <c r="L58" s="21">
        <f t="shared" ca="1" si="3"/>
        <v>0</v>
      </c>
      <c r="M58" s="21">
        <f t="shared" ca="1" si="4"/>
        <v>0</v>
      </c>
      <c r="N58" s="105" t="e">
        <f t="shared" ca="1" si="6"/>
        <v>#N/A</v>
      </c>
    </row>
    <row r="59" spans="2:14" x14ac:dyDescent="0.2">
      <c r="B59" s="107">
        <f t="shared" ca="1" si="0"/>
        <v>44826</v>
      </c>
      <c r="C59" s="98">
        <f t="shared" ca="1" si="5"/>
        <v>44826</v>
      </c>
      <c r="D59" s="21">
        <f t="shared" ca="1" si="1"/>
        <v>4</v>
      </c>
      <c r="E59" s="98" t="e">
        <f ca="1">VLOOKUP(C59,'Vakantie-Feestdagen'!B:B,1,1)</f>
        <v>#N/A</v>
      </c>
      <c r="F59" s="98" t="e">
        <f ca="1">INDEX('Vakantie-Feestdagen'!C:C,MATCH(E59,'Vakantie-Feestdagen'!B:B,0))</f>
        <v>#N/A</v>
      </c>
      <c r="G59" s="21" t="e">
        <f ca="1">INDEX('Vakantie-Feestdagen'!D:D,MATCH(E59,'Vakantie-Feestdagen'!B:B,0))</f>
        <v>#N/A</v>
      </c>
      <c r="H59" s="21" t="e">
        <f t="shared" ca="1" si="2"/>
        <v>#N/A</v>
      </c>
      <c r="I59" s="21">
        <f ca="1">IFERROR(MIN(1, VLOOKUP(C59,'Vakantie-Feestdagen'!$U:$U,1,0)   ),0)</f>
        <v>0</v>
      </c>
      <c r="J59" s="21">
        <f ca="1">IFERROR(MIN(1, VLOOKUP(C59,Aanvraagformulier!$B$88:$B$104,1,0)   ),0)</f>
        <v>0</v>
      </c>
      <c r="K59" s="21">
        <f ca="1">IFERROR(MIN(1, VLOOKUP(C59,Aanvraagformulier!$N$88:$N$104,1,0)   ),0)</f>
        <v>0</v>
      </c>
      <c r="L59" s="21">
        <f t="shared" ca="1" si="3"/>
        <v>0</v>
      </c>
      <c r="M59" s="21">
        <f t="shared" ca="1" si="4"/>
        <v>0</v>
      </c>
      <c r="N59" s="105" t="e">
        <f t="shared" ca="1" si="6"/>
        <v>#N/A</v>
      </c>
    </row>
    <row r="60" spans="2:14" x14ac:dyDescent="0.2">
      <c r="B60" s="107">
        <f t="shared" ca="1" si="0"/>
        <v>44827</v>
      </c>
      <c r="C60" s="98">
        <f t="shared" ca="1" si="5"/>
        <v>44827</v>
      </c>
      <c r="D60" s="21">
        <f t="shared" ca="1" si="1"/>
        <v>5</v>
      </c>
      <c r="E60" s="98" t="e">
        <f ca="1">VLOOKUP(C60,'Vakantie-Feestdagen'!B:B,1,1)</f>
        <v>#N/A</v>
      </c>
      <c r="F60" s="98" t="e">
        <f ca="1">INDEX('Vakantie-Feestdagen'!C:C,MATCH(E60,'Vakantie-Feestdagen'!B:B,0))</f>
        <v>#N/A</v>
      </c>
      <c r="G60" s="21" t="e">
        <f ca="1">INDEX('Vakantie-Feestdagen'!D:D,MATCH(E60,'Vakantie-Feestdagen'!B:B,0))</f>
        <v>#N/A</v>
      </c>
      <c r="H60" s="21" t="e">
        <f t="shared" ca="1" si="2"/>
        <v>#N/A</v>
      </c>
      <c r="I60" s="21">
        <f ca="1">IFERROR(MIN(1, VLOOKUP(C60,'Vakantie-Feestdagen'!$U:$U,1,0)   ),0)</f>
        <v>0</v>
      </c>
      <c r="J60" s="21">
        <f ca="1">IFERROR(MIN(1, VLOOKUP(C60,Aanvraagformulier!$B$88:$B$104,1,0)   ),0)</f>
        <v>0</v>
      </c>
      <c r="K60" s="21">
        <f ca="1">IFERROR(MIN(1, VLOOKUP(C60,Aanvraagformulier!$N$88:$N$104,1,0)   ),0)</f>
        <v>0</v>
      </c>
      <c r="L60" s="21">
        <f t="shared" ca="1" si="3"/>
        <v>0</v>
      </c>
      <c r="M60" s="21">
        <f t="shared" ca="1" si="4"/>
        <v>0</v>
      </c>
      <c r="N60" s="105" t="e">
        <f t="shared" ca="1" si="6"/>
        <v>#N/A</v>
      </c>
    </row>
    <row r="61" spans="2:14" x14ac:dyDescent="0.2">
      <c r="B61" s="107">
        <f t="shared" ca="1" si="0"/>
        <v>44828</v>
      </c>
      <c r="C61" s="98">
        <f t="shared" ca="1" si="5"/>
        <v>44828</v>
      </c>
      <c r="D61" s="21">
        <f t="shared" ca="1" si="1"/>
        <v>6</v>
      </c>
      <c r="E61" s="98" t="e">
        <f ca="1">VLOOKUP(C61,'Vakantie-Feestdagen'!B:B,1,1)</f>
        <v>#N/A</v>
      </c>
      <c r="F61" s="98" t="e">
        <f ca="1">INDEX('Vakantie-Feestdagen'!C:C,MATCH(E61,'Vakantie-Feestdagen'!B:B,0))</f>
        <v>#N/A</v>
      </c>
      <c r="G61" s="21" t="e">
        <f ca="1">INDEX('Vakantie-Feestdagen'!D:D,MATCH(E61,'Vakantie-Feestdagen'!B:B,0))</f>
        <v>#N/A</v>
      </c>
      <c r="H61" s="21" t="e">
        <f t="shared" ca="1" si="2"/>
        <v>#N/A</v>
      </c>
      <c r="I61" s="21">
        <f ca="1">IFERROR(MIN(1, VLOOKUP(C61,'Vakantie-Feestdagen'!$U:$U,1,0)   ),0)</f>
        <v>0</v>
      </c>
      <c r="J61" s="21">
        <f ca="1">IFERROR(MIN(1, VLOOKUP(C61,Aanvraagformulier!$B$88:$B$104,1,0)   ),0)</f>
        <v>0</v>
      </c>
      <c r="K61" s="21">
        <f ca="1">IFERROR(MIN(1, VLOOKUP(C61,Aanvraagformulier!$N$88:$N$104,1,0)   ),0)</f>
        <v>0</v>
      </c>
      <c r="L61" s="21">
        <f t="shared" ca="1" si="3"/>
        <v>0</v>
      </c>
      <c r="M61" s="21">
        <f t="shared" ca="1" si="4"/>
        <v>0</v>
      </c>
      <c r="N61" s="105" t="e">
        <f t="shared" ca="1" si="6"/>
        <v>#N/A</v>
      </c>
    </row>
    <row r="62" spans="2:14" x14ac:dyDescent="0.2">
      <c r="B62" s="107">
        <f t="shared" ca="1" si="0"/>
        <v>44829</v>
      </c>
      <c r="C62" s="98">
        <f t="shared" ca="1" si="5"/>
        <v>44829</v>
      </c>
      <c r="D62" s="21">
        <f t="shared" ca="1" si="1"/>
        <v>7</v>
      </c>
      <c r="E62" s="98" t="e">
        <f ca="1">VLOOKUP(C62,'Vakantie-Feestdagen'!B:B,1,1)</f>
        <v>#N/A</v>
      </c>
      <c r="F62" s="98" t="e">
        <f ca="1">INDEX('Vakantie-Feestdagen'!C:C,MATCH(E62,'Vakantie-Feestdagen'!B:B,0))</f>
        <v>#N/A</v>
      </c>
      <c r="G62" s="21" t="e">
        <f ca="1">INDEX('Vakantie-Feestdagen'!D:D,MATCH(E62,'Vakantie-Feestdagen'!B:B,0))</f>
        <v>#N/A</v>
      </c>
      <c r="H62" s="21" t="e">
        <f t="shared" ca="1" si="2"/>
        <v>#N/A</v>
      </c>
      <c r="I62" s="21">
        <f ca="1">IFERROR(MIN(1, VLOOKUP(C62,'Vakantie-Feestdagen'!$U:$U,1,0)   ),0)</f>
        <v>0</v>
      </c>
      <c r="J62" s="21">
        <f ca="1">IFERROR(MIN(1, VLOOKUP(C62,Aanvraagformulier!$B$88:$B$104,1,0)   ),0)</f>
        <v>0</v>
      </c>
      <c r="K62" s="21">
        <f ca="1">IFERROR(MIN(1, VLOOKUP(C62,Aanvraagformulier!$N$88:$N$104,1,0)   ),0)</f>
        <v>0</v>
      </c>
      <c r="L62" s="21">
        <f t="shared" ca="1" si="3"/>
        <v>0</v>
      </c>
      <c r="M62" s="21">
        <f t="shared" ca="1" si="4"/>
        <v>0</v>
      </c>
      <c r="N62" s="105" t="e">
        <f t="shared" ca="1" si="6"/>
        <v>#N/A</v>
      </c>
    </row>
    <row r="63" spans="2:14" x14ac:dyDescent="0.2">
      <c r="B63" s="107">
        <f t="shared" ca="1" si="0"/>
        <v>44830</v>
      </c>
      <c r="C63" s="98">
        <f t="shared" ca="1" si="5"/>
        <v>44830</v>
      </c>
      <c r="D63" s="21">
        <f t="shared" ca="1" si="1"/>
        <v>1</v>
      </c>
      <c r="E63" s="98" t="e">
        <f ca="1">VLOOKUP(C63,'Vakantie-Feestdagen'!B:B,1,1)</f>
        <v>#N/A</v>
      </c>
      <c r="F63" s="98" t="e">
        <f ca="1">INDEX('Vakantie-Feestdagen'!C:C,MATCH(E63,'Vakantie-Feestdagen'!B:B,0))</f>
        <v>#N/A</v>
      </c>
      <c r="G63" s="21" t="e">
        <f ca="1">INDEX('Vakantie-Feestdagen'!D:D,MATCH(E63,'Vakantie-Feestdagen'!B:B,0))</f>
        <v>#N/A</v>
      </c>
      <c r="H63" s="21" t="e">
        <f t="shared" ca="1" si="2"/>
        <v>#N/A</v>
      </c>
      <c r="I63" s="21">
        <f ca="1">IFERROR(MIN(1, VLOOKUP(C63,'Vakantie-Feestdagen'!$U:$U,1,0)   ),0)</f>
        <v>0</v>
      </c>
      <c r="J63" s="21">
        <f ca="1">IFERROR(MIN(1, VLOOKUP(C63,Aanvraagformulier!$B$88:$B$104,1,0)   ),0)</f>
        <v>0</v>
      </c>
      <c r="K63" s="21">
        <f ca="1">IFERROR(MIN(1, VLOOKUP(C63,Aanvraagformulier!$N$88:$N$104,1,0)   ),0)</f>
        <v>0</v>
      </c>
      <c r="L63" s="21">
        <f t="shared" ca="1" si="3"/>
        <v>0</v>
      </c>
      <c r="M63" s="21">
        <f t="shared" ca="1" si="4"/>
        <v>0</v>
      </c>
      <c r="N63" s="105" t="e">
        <f t="shared" ca="1" si="6"/>
        <v>#N/A</v>
      </c>
    </row>
    <row r="64" spans="2:14" x14ac:dyDescent="0.2">
      <c r="B64" s="107">
        <f t="shared" ca="1" si="0"/>
        <v>44831</v>
      </c>
      <c r="C64" s="98">
        <f t="shared" ca="1" si="5"/>
        <v>44831</v>
      </c>
      <c r="D64" s="21">
        <f t="shared" ca="1" si="1"/>
        <v>2</v>
      </c>
      <c r="E64" s="98" t="e">
        <f ca="1">VLOOKUP(C64,'Vakantie-Feestdagen'!B:B,1,1)</f>
        <v>#N/A</v>
      </c>
      <c r="F64" s="98" t="e">
        <f ca="1">INDEX('Vakantie-Feestdagen'!C:C,MATCH(E64,'Vakantie-Feestdagen'!B:B,0))</f>
        <v>#N/A</v>
      </c>
      <c r="G64" s="21" t="e">
        <f ca="1">INDEX('Vakantie-Feestdagen'!D:D,MATCH(E64,'Vakantie-Feestdagen'!B:B,0))</f>
        <v>#N/A</v>
      </c>
      <c r="H64" s="21" t="e">
        <f t="shared" ca="1" si="2"/>
        <v>#N/A</v>
      </c>
      <c r="I64" s="21">
        <f ca="1">IFERROR(MIN(1, VLOOKUP(C64,'Vakantie-Feestdagen'!$U:$U,1,0)   ),0)</f>
        <v>0</v>
      </c>
      <c r="J64" s="21">
        <f ca="1">IFERROR(MIN(1, VLOOKUP(C64,Aanvraagformulier!$B$88:$B$104,1,0)   ),0)</f>
        <v>0</v>
      </c>
      <c r="K64" s="21">
        <f ca="1">IFERROR(MIN(1, VLOOKUP(C64,Aanvraagformulier!$N$88:$N$104,1,0)   ),0)</f>
        <v>0</v>
      </c>
      <c r="L64" s="21">
        <f t="shared" ca="1" si="3"/>
        <v>0</v>
      </c>
      <c r="M64" s="21">
        <f t="shared" ca="1" si="4"/>
        <v>0</v>
      </c>
      <c r="N64" s="105" t="e">
        <f t="shared" ca="1" si="6"/>
        <v>#N/A</v>
      </c>
    </row>
    <row r="65" spans="2:14" x14ac:dyDescent="0.2">
      <c r="B65" s="107">
        <f t="shared" ca="1" si="0"/>
        <v>44832</v>
      </c>
      <c r="C65" s="98">
        <f t="shared" ca="1" si="5"/>
        <v>44832</v>
      </c>
      <c r="D65" s="21">
        <f t="shared" ca="1" si="1"/>
        <v>3</v>
      </c>
      <c r="E65" s="98" t="e">
        <f ca="1">VLOOKUP(C65,'Vakantie-Feestdagen'!B:B,1,1)</f>
        <v>#N/A</v>
      </c>
      <c r="F65" s="98" t="e">
        <f ca="1">INDEX('Vakantie-Feestdagen'!C:C,MATCH(E65,'Vakantie-Feestdagen'!B:B,0))</f>
        <v>#N/A</v>
      </c>
      <c r="G65" s="21" t="e">
        <f ca="1">INDEX('Vakantie-Feestdagen'!D:D,MATCH(E65,'Vakantie-Feestdagen'!B:B,0))</f>
        <v>#N/A</v>
      </c>
      <c r="H65" s="21" t="e">
        <f t="shared" ca="1" si="2"/>
        <v>#N/A</v>
      </c>
      <c r="I65" s="21">
        <f ca="1">IFERROR(MIN(1, VLOOKUP(C65,'Vakantie-Feestdagen'!$U:$U,1,0)   ),0)</f>
        <v>0</v>
      </c>
      <c r="J65" s="21">
        <f ca="1">IFERROR(MIN(1, VLOOKUP(C65,Aanvraagformulier!$B$88:$B$104,1,0)   ),0)</f>
        <v>0</v>
      </c>
      <c r="K65" s="21">
        <f ca="1">IFERROR(MIN(1, VLOOKUP(C65,Aanvraagformulier!$N$88:$N$104,1,0)   ),0)</f>
        <v>0</v>
      </c>
      <c r="L65" s="21">
        <f t="shared" ca="1" si="3"/>
        <v>0</v>
      </c>
      <c r="M65" s="21">
        <f t="shared" ca="1" si="4"/>
        <v>0</v>
      </c>
      <c r="N65" s="105" t="e">
        <f t="shared" ca="1" si="6"/>
        <v>#N/A</v>
      </c>
    </row>
    <row r="66" spans="2:14" x14ac:dyDescent="0.2">
      <c r="B66" s="107">
        <f t="shared" ca="1" si="0"/>
        <v>44833</v>
      </c>
      <c r="C66" s="98">
        <f t="shared" ca="1" si="5"/>
        <v>44833</v>
      </c>
      <c r="D66" s="21">
        <f t="shared" ca="1" si="1"/>
        <v>4</v>
      </c>
      <c r="E66" s="98" t="e">
        <f ca="1">VLOOKUP(C66,'Vakantie-Feestdagen'!B:B,1,1)</f>
        <v>#N/A</v>
      </c>
      <c r="F66" s="98" t="e">
        <f ca="1">INDEX('Vakantie-Feestdagen'!C:C,MATCH(E66,'Vakantie-Feestdagen'!B:B,0))</f>
        <v>#N/A</v>
      </c>
      <c r="G66" s="21" t="e">
        <f ca="1">INDEX('Vakantie-Feestdagen'!D:D,MATCH(E66,'Vakantie-Feestdagen'!B:B,0))</f>
        <v>#N/A</v>
      </c>
      <c r="H66" s="21" t="e">
        <f t="shared" ca="1" si="2"/>
        <v>#N/A</v>
      </c>
      <c r="I66" s="21">
        <f ca="1">IFERROR(MIN(1, VLOOKUP(C66,'Vakantie-Feestdagen'!$U:$U,1,0)   ),0)</f>
        <v>0</v>
      </c>
      <c r="J66" s="21">
        <f ca="1">IFERROR(MIN(1, VLOOKUP(C66,Aanvraagformulier!$B$88:$B$104,1,0)   ),0)</f>
        <v>0</v>
      </c>
      <c r="K66" s="21">
        <f ca="1">IFERROR(MIN(1, VLOOKUP(C66,Aanvraagformulier!$N$88:$N$104,1,0)   ),0)</f>
        <v>0</v>
      </c>
      <c r="L66" s="21">
        <f t="shared" ca="1" si="3"/>
        <v>0</v>
      </c>
      <c r="M66" s="21">
        <f t="shared" ca="1" si="4"/>
        <v>0</v>
      </c>
      <c r="N66" s="105" t="e">
        <f t="shared" ca="1" si="6"/>
        <v>#N/A</v>
      </c>
    </row>
    <row r="67" spans="2:14" x14ac:dyDescent="0.2">
      <c r="B67" s="107">
        <f t="shared" ca="1" si="0"/>
        <v>44834</v>
      </c>
      <c r="C67" s="98">
        <f t="shared" ca="1" si="5"/>
        <v>44834</v>
      </c>
      <c r="D67" s="21">
        <f t="shared" ca="1" si="1"/>
        <v>5</v>
      </c>
      <c r="E67" s="98" t="e">
        <f ca="1">VLOOKUP(C67,'Vakantie-Feestdagen'!B:B,1,1)</f>
        <v>#N/A</v>
      </c>
      <c r="F67" s="98" t="e">
        <f ca="1">INDEX('Vakantie-Feestdagen'!C:C,MATCH(E67,'Vakantie-Feestdagen'!B:B,0))</f>
        <v>#N/A</v>
      </c>
      <c r="G67" s="21" t="e">
        <f ca="1">INDEX('Vakantie-Feestdagen'!D:D,MATCH(E67,'Vakantie-Feestdagen'!B:B,0))</f>
        <v>#N/A</v>
      </c>
      <c r="H67" s="21" t="e">
        <f t="shared" ca="1" si="2"/>
        <v>#N/A</v>
      </c>
      <c r="I67" s="21">
        <f ca="1">IFERROR(MIN(1, VLOOKUP(C67,'Vakantie-Feestdagen'!$U:$U,1,0)   ),0)</f>
        <v>0</v>
      </c>
      <c r="J67" s="21">
        <f ca="1">IFERROR(MIN(1, VLOOKUP(C67,Aanvraagformulier!$B$88:$B$104,1,0)   ),0)</f>
        <v>0</v>
      </c>
      <c r="K67" s="21">
        <f ca="1">IFERROR(MIN(1, VLOOKUP(C67,Aanvraagformulier!$N$88:$N$104,1,0)   ),0)</f>
        <v>0</v>
      </c>
      <c r="L67" s="21">
        <f t="shared" ca="1" si="3"/>
        <v>0</v>
      </c>
      <c r="M67" s="21">
        <f t="shared" ca="1" si="4"/>
        <v>0</v>
      </c>
      <c r="N67" s="105" t="e">
        <f t="shared" ca="1" si="6"/>
        <v>#N/A</v>
      </c>
    </row>
    <row r="68" spans="2:14" x14ac:dyDescent="0.2">
      <c r="B68" s="107">
        <f t="shared" ca="1" si="0"/>
        <v>44835</v>
      </c>
      <c r="C68" s="98">
        <f t="shared" ca="1" si="5"/>
        <v>44835</v>
      </c>
      <c r="D68" s="21">
        <f t="shared" ca="1" si="1"/>
        <v>6</v>
      </c>
      <c r="E68" s="98" t="e">
        <f ca="1">VLOOKUP(C68,'Vakantie-Feestdagen'!B:B,1,1)</f>
        <v>#N/A</v>
      </c>
      <c r="F68" s="98" t="e">
        <f ca="1">INDEX('Vakantie-Feestdagen'!C:C,MATCH(E68,'Vakantie-Feestdagen'!B:B,0))</f>
        <v>#N/A</v>
      </c>
      <c r="G68" s="21" t="e">
        <f ca="1">INDEX('Vakantie-Feestdagen'!D:D,MATCH(E68,'Vakantie-Feestdagen'!B:B,0))</f>
        <v>#N/A</v>
      </c>
      <c r="H68" s="21" t="e">
        <f t="shared" ca="1" si="2"/>
        <v>#N/A</v>
      </c>
      <c r="I68" s="21">
        <f ca="1">IFERROR(MIN(1, VLOOKUP(C68,'Vakantie-Feestdagen'!$U:$U,1,0)   ),0)</f>
        <v>0</v>
      </c>
      <c r="J68" s="21">
        <f ca="1">IFERROR(MIN(1, VLOOKUP(C68,Aanvraagformulier!$B$88:$B$104,1,0)   ),0)</f>
        <v>0</v>
      </c>
      <c r="K68" s="21">
        <f ca="1">IFERROR(MIN(1, VLOOKUP(C68,Aanvraagformulier!$N$88:$N$104,1,0)   ),0)</f>
        <v>0</v>
      </c>
      <c r="L68" s="21">
        <f t="shared" ca="1" si="3"/>
        <v>0</v>
      </c>
      <c r="M68" s="21">
        <f t="shared" ca="1" si="4"/>
        <v>0</v>
      </c>
      <c r="N68" s="105" t="e">
        <f t="shared" ca="1" si="6"/>
        <v>#N/A</v>
      </c>
    </row>
    <row r="69" spans="2:14" x14ac:dyDescent="0.2">
      <c r="B69" s="107">
        <f t="shared" ca="1" si="0"/>
        <v>44836</v>
      </c>
      <c r="C69" s="98">
        <f t="shared" ca="1" si="5"/>
        <v>44836</v>
      </c>
      <c r="D69" s="21">
        <f t="shared" ca="1" si="1"/>
        <v>7</v>
      </c>
      <c r="E69" s="98" t="e">
        <f ca="1">VLOOKUP(C69,'Vakantie-Feestdagen'!B:B,1,1)</f>
        <v>#N/A</v>
      </c>
      <c r="F69" s="98" t="e">
        <f ca="1">INDEX('Vakantie-Feestdagen'!C:C,MATCH(E69,'Vakantie-Feestdagen'!B:B,0))</f>
        <v>#N/A</v>
      </c>
      <c r="G69" s="21" t="e">
        <f ca="1">INDEX('Vakantie-Feestdagen'!D:D,MATCH(E69,'Vakantie-Feestdagen'!B:B,0))</f>
        <v>#N/A</v>
      </c>
      <c r="H69" s="21" t="e">
        <f t="shared" ca="1" si="2"/>
        <v>#N/A</v>
      </c>
      <c r="I69" s="21">
        <f ca="1">IFERROR(MIN(1, VLOOKUP(C69,'Vakantie-Feestdagen'!$U:$U,1,0)   ),0)</f>
        <v>0</v>
      </c>
      <c r="J69" s="21">
        <f ca="1">IFERROR(MIN(1, VLOOKUP(C69,Aanvraagformulier!$B$88:$B$104,1,0)   ),0)</f>
        <v>0</v>
      </c>
      <c r="K69" s="21">
        <f ca="1">IFERROR(MIN(1, VLOOKUP(C69,Aanvraagformulier!$N$88:$N$104,1,0)   ),0)</f>
        <v>0</v>
      </c>
      <c r="L69" s="21">
        <f t="shared" ca="1" si="3"/>
        <v>0</v>
      </c>
      <c r="M69" s="21">
        <f t="shared" ca="1" si="4"/>
        <v>0</v>
      </c>
      <c r="N69" s="105" t="e">
        <f t="shared" ca="1" si="6"/>
        <v>#N/A</v>
      </c>
    </row>
    <row r="70" spans="2:14" x14ac:dyDescent="0.2">
      <c r="B70" s="107">
        <f t="shared" ca="1" si="0"/>
        <v>44837</v>
      </c>
      <c r="C70" s="98">
        <f t="shared" ca="1" si="5"/>
        <v>44837</v>
      </c>
      <c r="D70" s="21">
        <f t="shared" ca="1" si="1"/>
        <v>1</v>
      </c>
      <c r="E70" s="98" t="e">
        <f ca="1">VLOOKUP(C70,'Vakantie-Feestdagen'!B:B,1,1)</f>
        <v>#N/A</v>
      </c>
      <c r="F70" s="98" t="e">
        <f ca="1">INDEX('Vakantie-Feestdagen'!C:C,MATCH(E70,'Vakantie-Feestdagen'!B:B,0))</f>
        <v>#N/A</v>
      </c>
      <c r="G70" s="21" t="e">
        <f ca="1">INDEX('Vakantie-Feestdagen'!D:D,MATCH(E70,'Vakantie-Feestdagen'!B:B,0))</f>
        <v>#N/A</v>
      </c>
      <c r="H70" s="21" t="e">
        <f t="shared" ca="1" si="2"/>
        <v>#N/A</v>
      </c>
      <c r="I70" s="21">
        <f ca="1">IFERROR(MIN(1, VLOOKUP(C70,'Vakantie-Feestdagen'!$U:$U,1,0)   ),0)</f>
        <v>0</v>
      </c>
      <c r="J70" s="21">
        <f ca="1">IFERROR(MIN(1, VLOOKUP(C70,Aanvraagformulier!$B$88:$B$104,1,0)   ),0)</f>
        <v>0</v>
      </c>
      <c r="K70" s="21">
        <f ca="1">IFERROR(MIN(1, VLOOKUP(C70,Aanvraagformulier!$N$88:$N$104,1,0)   ),0)</f>
        <v>0</v>
      </c>
      <c r="L70" s="21">
        <f t="shared" ca="1" si="3"/>
        <v>0</v>
      </c>
      <c r="M70" s="21">
        <f t="shared" ca="1" si="4"/>
        <v>0</v>
      </c>
      <c r="N70" s="105" t="e">
        <f t="shared" ca="1" si="6"/>
        <v>#N/A</v>
      </c>
    </row>
    <row r="71" spans="2:14" x14ac:dyDescent="0.2">
      <c r="B71" s="107">
        <f t="shared" ref="B71:B134" ca="1" si="7">C71</f>
        <v>44838</v>
      </c>
      <c r="C71" s="98">
        <f t="shared" ca="1" si="5"/>
        <v>44838</v>
      </c>
      <c r="D71" s="21">
        <f t="shared" ref="D71:D134" ca="1" si="8">WEEKDAY(C71,11)</f>
        <v>2</v>
      </c>
      <c r="E71" s="98" t="e">
        <f ca="1">VLOOKUP(C71,'Vakantie-Feestdagen'!B:B,1,1)</f>
        <v>#N/A</v>
      </c>
      <c r="F71" s="98" t="e">
        <f ca="1">INDEX('Vakantie-Feestdagen'!C:C,MATCH(E71,'Vakantie-Feestdagen'!B:B,0))</f>
        <v>#N/A</v>
      </c>
      <c r="G71" s="21" t="e">
        <f ca="1">INDEX('Vakantie-Feestdagen'!D:D,MATCH(E71,'Vakantie-Feestdagen'!B:B,0))</f>
        <v>#N/A</v>
      </c>
      <c r="H71" s="21" t="e">
        <f t="shared" ref="H71:H134" ca="1" si="9">IF(AND(C71&gt;=E71,C71&lt;=F71),1,0)</f>
        <v>#N/A</v>
      </c>
      <c r="I71" s="21">
        <f ca="1">IFERROR(MIN(1, VLOOKUP(C71,'Vakantie-Feestdagen'!$U:$U,1,0)   ),0)</f>
        <v>0</v>
      </c>
      <c r="J71" s="21">
        <f ca="1">IFERROR(MIN(1, VLOOKUP(C71,Aanvraagformulier!$B$88:$B$104,1,0)   ),0)</f>
        <v>0</v>
      </c>
      <c r="K71" s="21">
        <f ca="1">IFERROR(MIN(1, VLOOKUP(C71,Aanvraagformulier!$N$88:$N$104,1,0)   ),0)</f>
        <v>0</v>
      </c>
      <c r="L71" s="21">
        <f t="shared" ref="L71:L134" ca="1" si="10">IF(AND($C71&gt;=AO$8,$C71&lt;=AP$8),1,0)</f>
        <v>0</v>
      </c>
      <c r="M71" s="21">
        <f t="shared" ref="M71:M134" ca="1" si="11">IF(AND($C71&gt;=AO$9,$C71&lt;=AP$9),1,0)</f>
        <v>0</v>
      </c>
      <c r="N71" s="105" t="e">
        <f t="shared" ref="N71:N134" ca="1" si="12">IF(K71=1,1,(H71=0)*(I71=0)*(J71=0))*L71*INDEX($AH$8:$AN$8,1,D71)</f>
        <v>#N/A</v>
      </c>
    </row>
    <row r="72" spans="2:14" x14ac:dyDescent="0.2">
      <c r="B72" s="107">
        <f t="shared" ca="1" si="7"/>
        <v>44839</v>
      </c>
      <c r="C72" s="98">
        <f t="shared" ref="C72:C135" ca="1" si="13">C71+1</f>
        <v>44839</v>
      </c>
      <c r="D72" s="21">
        <f t="shared" ca="1" si="8"/>
        <v>3</v>
      </c>
      <c r="E72" s="98" t="e">
        <f ca="1">VLOOKUP(C72,'Vakantie-Feestdagen'!B:B,1,1)</f>
        <v>#N/A</v>
      </c>
      <c r="F72" s="98" t="e">
        <f ca="1">INDEX('Vakantie-Feestdagen'!C:C,MATCH(E72,'Vakantie-Feestdagen'!B:B,0))</f>
        <v>#N/A</v>
      </c>
      <c r="G72" s="21" t="e">
        <f ca="1">INDEX('Vakantie-Feestdagen'!D:D,MATCH(E72,'Vakantie-Feestdagen'!B:B,0))</f>
        <v>#N/A</v>
      </c>
      <c r="H72" s="21" t="e">
        <f t="shared" ca="1" si="9"/>
        <v>#N/A</v>
      </c>
      <c r="I72" s="21">
        <f ca="1">IFERROR(MIN(1, VLOOKUP(C72,'Vakantie-Feestdagen'!$U:$U,1,0)   ),0)</f>
        <v>0</v>
      </c>
      <c r="J72" s="21">
        <f ca="1">IFERROR(MIN(1, VLOOKUP(C72,Aanvraagformulier!$B$88:$B$104,1,0)   ),0)</f>
        <v>0</v>
      </c>
      <c r="K72" s="21">
        <f ca="1">IFERROR(MIN(1, VLOOKUP(C72,Aanvraagformulier!$N$88:$N$104,1,0)   ),0)</f>
        <v>0</v>
      </c>
      <c r="L72" s="21">
        <f t="shared" ca="1" si="10"/>
        <v>0</v>
      </c>
      <c r="M72" s="21">
        <f t="shared" ca="1" si="11"/>
        <v>0</v>
      </c>
      <c r="N72" s="105" t="e">
        <f t="shared" ca="1" si="12"/>
        <v>#N/A</v>
      </c>
    </row>
    <row r="73" spans="2:14" x14ac:dyDescent="0.2">
      <c r="B73" s="107">
        <f t="shared" ca="1" si="7"/>
        <v>44840</v>
      </c>
      <c r="C73" s="98">
        <f t="shared" ca="1" si="13"/>
        <v>44840</v>
      </c>
      <c r="D73" s="21">
        <f t="shared" ca="1" si="8"/>
        <v>4</v>
      </c>
      <c r="E73" s="98" t="e">
        <f ca="1">VLOOKUP(C73,'Vakantie-Feestdagen'!B:B,1,1)</f>
        <v>#N/A</v>
      </c>
      <c r="F73" s="98" t="e">
        <f ca="1">INDEX('Vakantie-Feestdagen'!C:C,MATCH(E73,'Vakantie-Feestdagen'!B:B,0))</f>
        <v>#N/A</v>
      </c>
      <c r="G73" s="21" t="e">
        <f ca="1">INDEX('Vakantie-Feestdagen'!D:D,MATCH(E73,'Vakantie-Feestdagen'!B:B,0))</f>
        <v>#N/A</v>
      </c>
      <c r="H73" s="21" t="e">
        <f t="shared" ca="1" si="9"/>
        <v>#N/A</v>
      </c>
      <c r="I73" s="21">
        <f ca="1">IFERROR(MIN(1, VLOOKUP(C73,'Vakantie-Feestdagen'!$U:$U,1,0)   ),0)</f>
        <v>0</v>
      </c>
      <c r="J73" s="21">
        <f ca="1">IFERROR(MIN(1, VLOOKUP(C73,Aanvraagformulier!$B$88:$B$104,1,0)   ),0)</f>
        <v>0</v>
      </c>
      <c r="K73" s="21">
        <f ca="1">IFERROR(MIN(1, VLOOKUP(C73,Aanvraagformulier!$N$88:$N$104,1,0)   ),0)</f>
        <v>0</v>
      </c>
      <c r="L73" s="21">
        <f t="shared" ca="1" si="10"/>
        <v>0</v>
      </c>
      <c r="M73" s="21">
        <f t="shared" ca="1" si="11"/>
        <v>0</v>
      </c>
      <c r="N73" s="105" t="e">
        <f t="shared" ca="1" si="12"/>
        <v>#N/A</v>
      </c>
    </row>
    <row r="74" spans="2:14" x14ac:dyDescent="0.2">
      <c r="B74" s="107">
        <f t="shared" ca="1" si="7"/>
        <v>44841</v>
      </c>
      <c r="C74" s="98">
        <f t="shared" ca="1" si="13"/>
        <v>44841</v>
      </c>
      <c r="D74" s="21">
        <f t="shared" ca="1" si="8"/>
        <v>5</v>
      </c>
      <c r="E74" s="98" t="e">
        <f ca="1">VLOOKUP(C74,'Vakantie-Feestdagen'!B:B,1,1)</f>
        <v>#N/A</v>
      </c>
      <c r="F74" s="98" t="e">
        <f ca="1">INDEX('Vakantie-Feestdagen'!C:C,MATCH(E74,'Vakantie-Feestdagen'!B:B,0))</f>
        <v>#N/A</v>
      </c>
      <c r="G74" s="21" t="e">
        <f ca="1">INDEX('Vakantie-Feestdagen'!D:D,MATCH(E74,'Vakantie-Feestdagen'!B:B,0))</f>
        <v>#N/A</v>
      </c>
      <c r="H74" s="21" t="e">
        <f t="shared" ca="1" si="9"/>
        <v>#N/A</v>
      </c>
      <c r="I74" s="21">
        <f ca="1">IFERROR(MIN(1, VLOOKUP(C74,'Vakantie-Feestdagen'!$U:$U,1,0)   ),0)</f>
        <v>0</v>
      </c>
      <c r="J74" s="21">
        <f ca="1">IFERROR(MIN(1, VLOOKUP(C74,Aanvraagformulier!$B$88:$B$104,1,0)   ),0)</f>
        <v>0</v>
      </c>
      <c r="K74" s="21">
        <f ca="1">IFERROR(MIN(1, VLOOKUP(C74,Aanvraagformulier!$N$88:$N$104,1,0)   ),0)</f>
        <v>0</v>
      </c>
      <c r="L74" s="21">
        <f t="shared" ca="1" si="10"/>
        <v>0</v>
      </c>
      <c r="M74" s="21">
        <f t="shared" ca="1" si="11"/>
        <v>0</v>
      </c>
      <c r="N74" s="105" t="e">
        <f t="shared" ca="1" si="12"/>
        <v>#N/A</v>
      </c>
    </row>
    <row r="75" spans="2:14" x14ac:dyDescent="0.2">
      <c r="B75" s="107">
        <f t="shared" ca="1" si="7"/>
        <v>44842</v>
      </c>
      <c r="C75" s="98">
        <f t="shared" ca="1" si="13"/>
        <v>44842</v>
      </c>
      <c r="D75" s="21">
        <f t="shared" ca="1" si="8"/>
        <v>6</v>
      </c>
      <c r="E75" s="98" t="e">
        <f ca="1">VLOOKUP(C75,'Vakantie-Feestdagen'!B:B,1,1)</f>
        <v>#N/A</v>
      </c>
      <c r="F75" s="98" t="e">
        <f ca="1">INDEX('Vakantie-Feestdagen'!C:C,MATCH(E75,'Vakantie-Feestdagen'!B:B,0))</f>
        <v>#N/A</v>
      </c>
      <c r="G75" s="21" t="e">
        <f ca="1">INDEX('Vakantie-Feestdagen'!D:D,MATCH(E75,'Vakantie-Feestdagen'!B:B,0))</f>
        <v>#N/A</v>
      </c>
      <c r="H75" s="21" t="e">
        <f t="shared" ca="1" si="9"/>
        <v>#N/A</v>
      </c>
      <c r="I75" s="21">
        <f ca="1">IFERROR(MIN(1, VLOOKUP(C75,'Vakantie-Feestdagen'!$U:$U,1,0)   ),0)</f>
        <v>0</v>
      </c>
      <c r="J75" s="21">
        <f ca="1">IFERROR(MIN(1, VLOOKUP(C75,Aanvraagformulier!$B$88:$B$104,1,0)   ),0)</f>
        <v>0</v>
      </c>
      <c r="K75" s="21">
        <f ca="1">IFERROR(MIN(1, VLOOKUP(C75,Aanvraagformulier!$N$88:$N$104,1,0)   ),0)</f>
        <v>0</v>
      </c>
      <c r="L75" s="21">
        <f t="shared" ca="1" si="10"/>
        <v>0</v>
      </c>
      <c r="M75" s="21">
        <f t="shared" ca="1" si="11"/>
        <v>0</v>
      </c>
      <c r="N75" s="105" t="e">
        <f t="shared" ca="1" si="12"/>
        <v>#N/A</v>
      </c>
    </row>
    <row r="76" spans="2:14" x14ac:dyDescent="0.2">
      <c r="B76" s="107">
        <f t="shared" ca="1" si="7"/>
        <v>44843</v>
      </c>
      <c r="C76" s="98">
        <f t="shared" ca="1" si="13"/>
        <v>44843</v>
      </c>
      <c r="D76" s="21">
        <f t="shared" ca="1" si="8"/>
        <v>7</v>
      </c>
      <c r="E76" s="98" t="e">
        <f ca="1">VLOOKUP(C76,'Vakantie-Feestdagen'!B:B,1,1)</f>
        <v>#N/A</v>
      </c>
      <c r="F76" s="98" t="e">
        <f ca="1">INDEX('Vakantie-Feestdagen'!C:C,MATCH(E76,'Vakantie-Feestdagen'!B:B,0))</f>
        <v>#N/A</v>
      </c>
      <c r="G76" s="21" t="e">
        <f ca="1">INDEX('Vakantie-Feestdagen'!D:D,MATCH(E76,'Vakantie-Feestdagen'!B:B,0))</f>
        <v>#N/A</v>
      </c>
      <c r="H76" s="21" t="e">
        <f t="shared" ca="1" si="9"/>
        <v>#N/A</v>
      </c>
      <c r="I76" s="21">
        <f ca="1">IFERROR(MIN(1, VLOOKUP(C76,'Vakantie-Feestdagen'!$U:$U,1,0)   ),0)</f>
        <v>0</v>
      </c>
      <c r="J76" s="21">
        <f ca="1">IFERROR(MIN(1, VLOOKUP(C76,Aanvraagformulier!$B$88:$B$104,1,0)   ),0)</f>
        <v>0</v>
      </c>
      <c r="K76" s="21">
        <f ca="1">IFERROR(MIN(1, VLOOKUP(C76,Aanvraagformulier!$N$88:$N$104,1,0)   ),0)</f>
        <v>0</v>
      </c>
      <c r="L76" s="21">
        <f t="shared" ca="1" si="10"/>
        <v>0</v>
      </c>
      <c r="M76" s="21">
        <f t="shared" ca="1" si="11"/>
        <v>0</v>
      </c>
      <c r="N76" s="105" t="e">
        <f t="shared" ca="1" si="12"/>
        <v>#N/A</v>
      </c>
    </row>
    <row r="77" spans="2:14" x14ac:dyDescent="0.2">
      <c r="B77" s="107">
        <f t="shared" ca="1" si="7"/>
        <v>44844</v>
      </c>
      <c r="C77" s="98">
        <f t="shared" ca="1" si="13"/>
        <v>44844</v>
      </c>
      <c r="D77" s="21">
        <f t="shared" ca="1" si="8"/>
        <v>1</v>
      </c>
      <c r="E77" s="98" t="e">
        <f ca="1">VLOOKUP(C77,'Vakantie-Feestdagen'!B:B,1,1)</f>
        <v>#N/A</v>
      </c>
      <c r="F77" s="98" t="e">
        <f ca="1">INDEX('Vakantie-Feestdagen'!C:C,MATCH(E77,'Vakantie-Feestdagen'!B:B,0))</f>
        <v>#N/A</v>
      </c>
      <c r="G77" s="21" t="e">
        <f ca="1">INDEX('Vakantie-Feestdagen'!D:D,MATCH(E77,'Vakantie-Feestdagen'!B:B,0))</f>
        <v>#N/A</v>
      </c>
      <c r="H77" s="21" t="e">
        <f t="shared" ca="1" si="9"/>
        <v>#N/A</v>
      </c>
      <c r="I77" s="21">
        <f ca="1">IFERROR(MIN(1, VLOOKUP(C77,'Vakantie-Feestdagen'!$U:$U,1,0)   ),0)</f>
        <v>0</v>
      </c>
      <c r="J77" s="21">
        <f ca="1">IFERROR(MIN(1, VLOOKUP(C77,Aanvraagformulier!$B$88:$B$104,1,0)   ),0)</f>
        <v>0</v>
      </c>
      <c r="K77" s="21">
        <f ca="1">IFERROR(MIN(1, VLOOKUP(C77,Aanvraagformulier!$N$88:$N$104,1,0)   ),0)</f>
        <v>0</v>
      </c>
      <c r="L77" s="21">
        <f t="shared" ca="1" si="10"/>
        <v>0</v>
      </c>
      <c r="M77" s="21">
        <f t="shared" ca="1" si="11"/>
        <v>0</v>
      </c>
      <c r="N77" s="105" t="e">
        <f t="shared" ca="1" si="12"/>
        <v>#N/A</v>
      </c>
    </row>
    <row r="78" spans="2:14" x14ac:dyDescent="0.2">
      <c r="B78" s="107">
        <f t="shared" ca="1" si="7"/>
        <v>44845</v>
      </c>
      <c r="C78" s="98">
        <f t="shared" ca="1" si="13"/>
        <v>44845</v>
      </c>
      <c r="D78" s="21">
        <f t="shared" ca="1" si="8"/>
        <v>2</v>
      </c>
      <c r="E78" s="98" t="e">
        <f ca="1">VLOOKUP(C78,'Vakantie-Feestdagen'!B:B,1,1)</f>
        <v>#N/A</v>
      </c>
      <c r="F78" s="98" t="e">
        <f ca="1">INDEX('Vakantie-Feestdagen'!C:C,MATCH(E78,'Vakantie-Feestdagen'!B:B,0))</f>
        <v>#N/A</v>
      </c>
      <c r="G78" s="21" t="e">
        <f ca="1">INDEX('Vakantie-Feestdagen'!D:D,MATCH(E78,'Vakantie-Feestdagen'!B:B,0))</f>
        <v>#N/A</v>
      </c>
      <c r="H78" s="21" t="e">
        <f t="shared" ca="1" si="9"/>
        <v>#N/A</v>
      </c>
      <c r="I78" s="21">
        <f ca="1">IFERROR(MIN(1, VLOOKUP(C78,'Vakantie-Feestdagen'!$U:$U,1,0)   ),0)</f>
        <v>0</v>
      </c>
      <c r="J78" s="21">
        <f ca="1">IFERROR(MIN(1, VLOOKUP(C78,Aanvraagformulier!$B$88:$B$104,1,0)   ),0)</f>
        <v>0</v>
      </c>
      <c r="K78" s="21">
        <f ca="1">IFERROR(MIN(1, VLOOKUP(C78,Aanvraagformulier!$N$88:$N$104,1,0)   ),0)</f>
        <v>0</v>
      </c>
      <c r="L78" s="21">
        <f t="shared" ca="1" si="10"/>
        <v>0</v>
      </c>
      <c r="M78" s="21">
        <f t="shared" ca="1" si="11"/>
        <v>0</v>
      </c>
      <c r="N78" s="105" t="e">
        <f t="shared" ca="1" si="12"/>
        <v>#N/A</v>
      </c>
    </row>
    <row r="79" spans="2:14" x14ac:dyDescent="0.2">
      <c r="B79" s="107">
        <f t="shared" ca="1" si="7"/>
        <v>44846</v>
      </c>
      <c r="C79" s="98">
        <f t="shared" ca="1" si="13"/>
        <v>44846</v>
      </c>
      <c r="D79" s="21">
        <f t="shared" ca="1" si="8"/>
        <v>3</v>
      </c>
      <c r="E79" s="98" t="e">
        <f ca="1">VLOOKUP(C79,'Vakantie-Feestdagen'!B:B,1,1)</f>
        <v>#N/A</v>
      </c>
      <c r="F79" s="98" t="e">
        <f ca="1">INDEX('Vakantie-Feestdagen'!C:C,MATCH(E79,'Vakantie-Feestdagen'!B:B,0))</f>
        <v>#N/A</v>
      </c>
      <c r="G79" s="21" t="e">
        <f ca="1">INDEX('Vakantie-Feestdagen'!D:D,MATCH(E79,'Vakantie-Feestdagen'!B:B,0))</f>
        <v>#N/A</v>
      </c>
      <c r="H79" s="21" t="e">
        <f t="shared" ca="1" si="9"/>
        <v>#N/A</v>
      </c>
      <c r="I79" s="21">
        <f ca="1">IFERROR(MIN(1, VLOOKUP(C79,'Vakantie-Feestdagen'!$U:$U,1,0)   ),0)</f>
        <v>0</v>
      </c>
      <c r="J79" s="21">
        <f ca="1">IFERROR(MIN(1, VLOOKUP(C79,Aanvraagformulier!$B$88:$B$104,1,0)   ),0)</f>
        <v>0</v>
      </c>
      <c r="K79" s="21">
        <f ca="1">IFERROR(MIN(1, VLOOKUP(C79,Aanvraagformulier!$N$88:$N$104,1,0)   ),0)</f>
        <v>0</v>
      </c>
      <c r="L79" s="21">
        <f t="shared" ca="1" si="10"/>
        <v>0</v>
      </c>
      <c r="M79" s="21">
        <f t="shared" ca="1" si="11"/>
        <v>0</v>
      </c>
      <c r="N79" s="105" t="e">
        <f t="shared" ca="1" si="12"/>
        <v>#N/A</v>
      </c>
    </row>
    <row r="80" spans="2:14" x14ac:dyDescent="0.2">
      <c r="B80" s="107">
        <f t="shared" ca="1" si="7"/>
        <v>44847</v>
      </c>
      <c r="C80" s="98">
        <f t="shared" ca="1" si="13"/>
        <v>44847</v>
      </c>
      <c r="D80" s="21">
        <f t="shared" ca="1" si="8"/>
        <v>4</v>
      </c>
      <c r="E80" s="98" t="e">
        <f ca="1">VLOOKUP(C80,'Vakantie-Feestdagen'!B:B,1,1)</f>
        <v>#N/A</v>
      </c>
      <c r="F80" s="98" t="e">
        <f ca="1">INDEX('Vakantie-Feestdagen'!C:C,MATCH(E80,'Vakantie-Feestdagen'!B:B,0))</f>
        <v>#N/A</v>
      </c>
      <c r="G80" s="21" t="e">
        <f ca="1">INDEX('Vakantie-Feestdagen'!D:D,MATCH(E80,'Vakantie-Feestdagen'!B:B,0))</f>
        <v>#N/A</v>
      </c>
      <c r="H80" s="21" t="e">
        <f t="shared" ca="1" si="9"/>
        <v>#N/A</v>
      </c>
      <c r="I80" s="21">
        <f ca="1">IFERROR(MIN(1, VLOOKUP(C80,'Vakantie-Feestdagen'!$U:$U,1,0)   ),0)</f>
        <v>0</v>
      </c>
      <c r="J80" s="21">
        <f ca="1">IFERROR(MIN(1, VLOOKUP(C80,Aanvraagformulier!$B$88:$B$104,1,0)   ),0)</f>
        <v>0</v>
      </c>
      <c r="K80" s="21">
        <f ca="1">IFERROR(MIN(1, VLOOKUP(C80,Aanvraagformulier!$N$88:$N$104,1,0)   ),0)</f>
        <v>0</v>
      </c>
      <c r="L80" s="21">
        <f t="shared" ca="1" si="10"/>
        <v>0</v>
      </c>
      <c r="M80" s="21">
        <f t="shared" ca="1" si="11"/>
        <v>0</v>
      </c>
      <c r="N80" s="105" t="e">
        <f t="shared" ca="1" si="12"/>
        <v>#N/A</v>
      </c>
    </row>
    <row r="81" spans="2:14" x14ac:dyDescent="0.2">
      <c r="B81" s="107">
        <f t="shared" ca="1" si="7"/>
        <v>44848</v>
      </c>
      <c r="C81" s="98">
        <f t="shared" ca="1" si="13"/>
        <v>44848</v>
      </c>
      <c r="D81" s="21">
        <f t="shared" ca="1" si="8"/>
        <v>5</v>
      </c>
      <c r="E81" s="98" t="e">
        <f ca="1">VLOOKUP(C81,'Vakantie-Feestdagen'!B:B,1,1)</f>
        <v>#N/A</v>
      </c>
      <c r="F81" s="98" t="e">
        <f ca="1">INDEX('Vakantie-Feestdagen'!C:C,MATCH(E81,'Vakantie-Feestdagen'!B:B,0))</f>
        <v>#N/A</v>
      </c>
      <c r="G81" s="21" t="e">
        <f ca="1">INDEX('Vakantie-Feestdagen'!D:D,MATCH(E81,'Vakantie-Feestdagen'!B:B,0))</f>
        <v>#N/A</v>
      </c>
      <c r="H81" s="21" t="e">
        <f t="shared" ca="1" si="9"/>
        <v>#N/A</v>
      </c>
      <c r="I81" s="21">
        <f ca="1">IFERROR(MIN(1, VLOOKUP(C81,'Vakantie-Feestdagen'!$U:$U,1,0)   ),0)</f>
        <v>0</v>
      </c>
      <c r="J81" s="21">
        <f ca="1">IFERROR(MIN(1, VLOOKUP(C81,Aanvraagformulier!$B$88:$B$104,1,0)   ),0)</f>
        <v>0</v>
      </c>
      <c r="K81" s="21">
        <f ca="1">IFERROR(MIN(1, VLOOKUP(C81,Aanvraagformulier!$N$88:$N$104,1,0)   ),0)</f>
        <v>0</v>
      </c>
      <c r="L81" s="21">
        <f t="shared" ca="1" si="10"/>
        <v>0</v>
      </c>
      <c r="M81" s="21">
        <f t="shared" ca="1" si="11"/>
        <v>0</v>
      </c>
      <c r="N81" s="105" t="e">
        <f t="shared" ca="1" si="12"/>
        <v>#N/A</v>
      </c>
    </row>
    <row r="82" spans="2:14" x14ac:dyDescent="0.2">
      <c r="B82" s="107">
        <f t="shared" ca="1" si="7"/>
        <v>44849</v>
      </c>
      <c r="C82" s="98">
        <f t="shared" ca="1" si="13"/>
        <v>44849</v>
      </c>
      <c r="D82" s="21">
        <f t="shared" ca="1" si="8"/>
        <v>6</v>
      </c>
      <c r="E82" s="98" t="e">
        <f ca="1">VLOOKUP(C82,'Vakantie-Feestdagen'!B:B,1,1)</f>
        <v>#N/A</v>
      </c>
      <c r="F82" s="98" t="e">
        <f ca="1">INDEX('Vakantie-Feestdagen'!C:C,MATCH(E82,'Vakantie-Feestdagen'!B:B,0))</f>
        <v>#N/A</v>
      </c>
      <c r="G82" s="21" t="e">
        <f ca="1">INDEX('Vakantie-Feestdagen'!D:D,MATCH(E82,'Vakantie-Feestdagen'!B:B,0))</f>
        <v>#N/A</v>
      </c>
      <c r="H82" s="21" t="e">
        <f t="shared" ca="1" si="9"/>
        <v>#N/A</v>
      </c>
      <c r="I82" s="21">
        <f ca="1">IFERROR(MIN(1, VLOOKUP(C82,'Vakantie-Feestdagen'!$U:$U,1,0)   ),0)</f>
        <v>0</v>
      </c>
      <c r="J82" s="21">
        <f ca="1">IFERROR(MIN(1, VLOOKUP(C82,Aanvraagformulier!$B$88:$B$104,1,0)   ),0)</f>
        <v>0</v>
      </c>
      <c r="K82" s="21">
        <f ca="1">IFERROR(MIN(1, VLOOKUP(C82,Aanvraagformulier!$N$88:$N$104,1,0)   ),0)</f>
        <v>0</v>
      </c>
      <c r="L82" s="21">
        <f t="shared" ca="1" si="10"/>
        <v>0</v>
      </c>
      <c r="M82" s="21">
        <f t="shared" ca="1" si="11"/>
        <v>0</v>
      </c>
      <c r="N82" s="105" t="e">
        <f t="shared" ca="1" si="12"/>
        <v>#N/A</v>
      </c>
    </row>
    <row r="83" spans="2:14" x14ac:dyDescent="0.2">
      <c r="B83" s="107">
        <f t="shared" ca="1" si="7"/>
        <v>44850</v>
      </c>
      <c r="C83" s="98">
        <f t="shared" ca="1" si="13"/>
        <v>44850</v>
      </c>
      <c r="D83" s="21">
        <f t="shared" ca="1" si="8"/>
        <v>7</v>
      </c>
      <c r="E83" s="98" t="e">
        <f ca="1">VLOOKUP(C83,'Vakantie-Feestdagen'!B:B,1,1)</f>
        <v>#N/A</v>
      </c>
      <c r="F83" s="98" t="e">
        <f ca="1">INDEX('Vakantie-Feestdagen'!C:C,MATCH(E83,'Vakantie-Feestdagen'!B:B,0))</f>
        <v>#N/A</v>
      </c>
      <c r="G83" s="21" t="e">
        <f ca="1">INDEX('Vakantie-Feestdagen'!D:D,MATCH(E83,'Vakantie-Feestdagen'!B:B,0))</f>
        <v>#N/A</v>
      </c>
      <c r="H83" s="21" t="e">
        <f t="shared" ca="1" si="9"/>
        <v>#N/A</v>
      </c>
      <c r="I83" s="21">
        <f ca="1">IFERROR(MIN(1, VLOOKUP(C83,'Vakantie-Feestdagen'!$U:$U,1,0)   ),0)</f>
        <v>0</v>
      </c>
      <c r="J83" s="21">
        <f ca="1">IFERROR(MIN(1, VLOOKUP(C83,Aanvraagformulier!$B$88:$B$104,1,0)   ),0)</f>
        <v>0</v>
      </c>
      <c r="K83" s="21">
        <f ca="1">IFERROR(MIN(1, VLOOKUP(C83,Aanvraagformulier!$N$88:$N$104,1,0)   ),0)</f>
        <v>0</v>
      </c>
      <c r="L83" s="21">
        <f t="shared" ca="1" si="10"/>
        <v>0</v>
      </c>
      <c r="M83" s="21">
        <f t="shared" ca="1" si="11"/>
        <v>0</v>
      </c>
      <c r="N83" s="105" t="e">
        <f t="shared" ca="1" si="12"/>
        <v>#N/A</v>
      </c>
    </row>
    <row r="84" spans="2:14" x14ac:dyDescent="0.2">
      <c r="B84" s="107">
        <f t="shared" ca="1" si="7"/>
        <v>44851</v>
      </c>
      <c r="C84" s="98">
        <f t="shared" ca="1" si="13"/>
        <v>44851</v>
      </c>
      <c r="D84" s="21">
        <f t="shared" ca="1" si="8"/>
        <v>1</v>
      </c>
      <c r="E84" s="98" t="e">
        <f ca="1">VLOOKUP(C84,'Vakantie-Feestdagen'!B:B,1,1)</f>
        <v>#N/A</v>
      </c>
      <c r="F84" s="98" t="e">
        <f ca="1">INDEX('Vakantie-Feestdagen'!C:C,MATCH(E84,'Vakantie-Feestdagen'!B:B,0))</f>
        <v>#N/A</v>
      </c>
      <c r="G84" s="21" t="e">
        <f ca="1">INDEX('Vakantie-Feestdagen'!D:D,MATCH(E84,'Vakantie-Feestdagen'!B:B,0))</f>
        <v>#N/A</v>
      </c>
      <c r="H84" s="21" t="e">
        <f t="shared" ca="1" si="9"/>
        <v>#N/A</v>
      </c>
      <c r="I84" s="21">
        <f ca="1">IFERROR(MIN(1, VLOOKUP(C84,'Vakantie-Feestdagen'!$U:$U,1,0)   ),0)</f>
        <v>0</v>
      </c>
      <c r="J84" s="21">
        <f ca="1">IFERROR(MIN(1, VLOOKUP(C84,Aanvraagformulier!$B$88:$B$104,1,0)   ),0)</f>
        <v>0</v>
      </c>
      <c r="K84" s="21">
        <f ca="1">IFERROR(MIN(1, VLOOKUP(C84,Aanvraagformulier!$N$88:$N$104,1,0)   ),0)</f>
        <v>0</v>
      </c>
      <c r="L84" s="21">
        <f t="shared" ca="1" si="10"/>
        <v>0</v>
      </c>
      <c r="M84" s="21">
        <f t="shared" ca="1" si="11"/>
        <v>0</v>
      </c>
      <c r="N84" s="105" t="e">
        <f t="shared" ca="1" si="12"/>
        <v>#N/A</v>
      </c>
    </row>
    <row r="85" spans="2:14" x14ac:dyDescent="0.2">
      <c r="B85" s="107">
        <f t="shared" ca="1" si="7"/>
        <v>44852</v>
      </c>
      <c r="C85" s="98">
        <f t="shared" ca="1" si="13"/>
        <v>44852</v>
      </c>
      <c r="D85" s="21">
        <f t="shared" ca="1" si="8"/>
        <v>2</v>
      </c>
      <c r="E85" s="98" t="e">
        <f ca="1">VLOOKUP(C85,'Vakantie-Feestdagen'!B:B,1,1)</f>
        <v>#N/A</v>
      </c>
      <c r="F85" s="98" t="e">
        <f ca="1">INDEX('Vakantie-Feestdagen'!C:C,MATCH(E85,'Vakantie-Feestdagen'!B:B,0))</f>
        <v>#N/A</v>
      </c>
      <c r="G85" s="21" t="e">
        <f ca="1">INDEX('Vakantie-Feestdagen'!D:D,MATCH(E85,'Vakantie-Feestdagen'!B:B,0))</f>
        <v>#N/A</v>
      </c>
      <c r="H85" s="21" t="e">
        <f t="shared" ca="1" si="9"/>
        <v>#N/A</v>
      </c>
      <c r="I85" s="21">
        <f ca="1">IFERROR(MIN(1, VLOOKUP(C85,'Vakantie-Feestdagen'!$U:$U,1,0)   ),0)</f>
        <v>0</v>
      </c>
      <c r="J85" s="21">
        <f ca="1">IFERROR(MIN(1, VLOOKUP(C85,Aanvraagformulier!$B$88:$B$104,1,0)   ),0)</f>
        <v>0</v>
      </c>
      <c r="K85" s="21">
        <f ca="1">IFERROR(MIN(1, VLOOKUP(C85,Aanvraagformulier!$N$88:$N$104,1,0)   ),0)</f>
        <v>0</v>
      </c>
      <c r="L85" s="21">
        <f t="shared" ca="1" si="10"/>
        <v>0</v>
      </c>
      <c r="M85" s="21">
        <f t="shared" ca="1" si="11"/>
        <v>0</v>
      </c>
      <c r="N85" s="105" t="e">
        <f t="shared" ca="1" si="12"/>
        <v>#N/A</v>
      </c>
    </row>
    <row r="86" spans="2:14" x14ac:dyDescent="0.2">
      <c r="B86" s="107">
        <f t="shared" ca="1" si="7"/>
        <v>44853</v>
      </c>
      <c r="C86" s="98">
        <f t="shared" ca="1" si="13"/>
        <v>44853</v>
      </c>
      <c r="D86" s="21">
        <f t="shared" ca="1" si="8"/>
        <v>3</v>
      </c>
      <c r="E86" s="98" t="e">
        <f ca="1">VLOOKUP(C86,'Vakantie-Feestdagen'!B:B,1,1)</f>
        <v>#N/A</v>
      </c>
      <c r="F86" s="98" t="e">
        <f ca="1">INDEX('Vakantie-Feestdagen'!C:C,MATCH(E86,'Vakantie-Feestdagen'!B:B,0))</f>
        <v>#N/A</v>
      </c>
      <c r="G86" s="21" t="e">
        <f ca="1">INDEX('Vakantie-Feestdagen'!D:D,MATCH(E86,'Vakantie-Feestdagen'!B:B,0))</f>
        <v>#N/A</v>
      </c>
      <c r="H86" s="21" t="e">
        <f t="shared" ca="1" si="9"/>
        <v>#N/A</v>
      </c>
      <c r="I86" s="21">
        <f ca="1">IFERROR(MIN(1, VLOOKUP(C86,'Vakantie-Feestdagen'!$U:$U,1,0)   ),0)</f>
        <v>0</v>
      </c>
      <c r="J86" s="21">
        <f ca="1">IFERROR(MIN(1, VLOOKUP(C86,Aanvraagformulier!$B$88:$B$104,1,0)   ),0)</f>
        <v>0</v>
      </c>
      <c r="K86" s="21">
        <f ca="1">IFERROR(MIN(1, VLOOKUP(C86,Aanvraagformulier!$N$88:$N$104,1,0)   ),0)</f>
        <v>0</v>
      </c>
      <c r="L86" s="21">
        <f t="shared" ca="1" si="10"/>
        <v>0</v>
      </c>
      <c r="M86" s="21">
        <f t="shared" ca="1" si="11"/>
        <v>0</v>
      </c>
      <c r="N86" s="105" t="e">
        <f t="shared" ca="1" si="12"/>
        <v>#N/A</v>
      </c>
    </row>
    <row r="87" spans="2:14" x14ac:dyDescent="0.2">
      <c r="B87" s="107">
        <f t="shared" ca="1" si="7"/>
        <v>44854</v>
      </c>
      <c r="C87" s="98">
        <f t="shared" ca="1" si="13"/>
        <v>44854</v>
      </c>
      <c r="D87" s="21">
        <f t="shared" ca="1" si="8"/>
        <v>4</v>
      </c>
      <c r="E87" s="98" t="e">
        <f ca="1">VLOOKUP(C87,'Vakantie-Feestdagen'!B:B,1,1)</f>
        <v>#N/A</v>
      </c>
      <c r="F87" s="98" t="e">
        <f ca="1">INDEX('Vakantie-Feestdagen'!C:C,MATCH(E87,'Vakantie-Feestdagen'!B:B,0))</f>
        <v>#N/A</v>
      </c>
      <c r="G87" s="21" t="e">
        <f ca="1">INDEX('Vakantie-Feestdagen'!D:D,MATCH(E87,'Vakantie-Feestdagen'!B:B,0))</f>
        <v>#N/A</v>
      </c>
      <c r="H87" s="21" t="e">
        <f t="shared" ca="1" si="9"/>
        <v>#N/A</v>
      </c>
      <c r="I87" s="21">
        <f ca="1">IFERROR(MIN(1, VLOOKUP(C87,'Vakantie-Feestdagen'!$U:$U,1,0)   ),0)</f>
        <v>0</v>
      </c>
      <c r="J87" s="21">
        <f ca="1">IFERROR(MIN(1, VLOOKUP(C87,Aanvraagformulier!$B$88:$B$104,1,0)   ),0)</f>
        <v>0</v>
      </c>
      <c r="K87" s="21">
        <f ca="1">IFERROR(MIN(1, VLOOKUP(C87,Aanvraagformulier!$N$88:$N$104,1,0)   ),0)</f>
        <v>0</v>
      </c>
      <c r="L87" s="21">
        <f t="shared" ca="1" si="10"/>
        <v>0</v>
      </c>
      <c r="M87" s="21">
        <f t="shared" ca="1" si="11"/>
        <v>0</v>
      </c>
      <c r="N87" s="105" t="e">
        <f t="shared" ca="1" si="12"/>
        <v>#N/A</v>
      </c>
    </row>
    <row r="88" spans="2:14" x14ac:dyDescent="0.2">
      <c r="B88" s="107">
        <f t="shared" ca="1" si="7"/>
        <v>44855</v>
      </c>
      <c r="C88" s="98">
        <f t="shared" ca="1" si="13"/>
        <v>44855</v>
      </c>
      <c r="D88" s="21">
        <f t="shared" ca="1" si="8"/>
        <v>5</v>
      </c>
      <c r="E88" s="98" t="e">
        <f ca="1">VLOOKUP(C88,'Vakantie-Feestdagen'!B:B,1,1)</f>
        <v>#N/A</v>
      </c>
      <c r="F88" s="98" t="e">
        <f ca="1">INDEX('Vakantie-Feestdagen'!C:C,MATCH(E88,'Vakantie-Feestdagen'!B:B,0))</f>
        <v>#N/A</v>
      </c>
      <c r="G88" s="21" t="e">
        <f ca="1">INDEX('Vakantie-Feestdagen'!D:D,MATCH(E88,'Vakantie-Feestdagen'!B:B,0))</f>
        <v>#N/A</v>
      </c>
      <c r="H88" s="21" t="e">
        <f t="shared" ca="1" si="9"/>
        <v>#N/A</v>
      </c>
      <c r="I88" s="21">
        <f ca="1">IFERROR(MIN(1, VLOOKUP(C88,'Vakantie-Feestdagen'!$U:$U,1,0)   ),0)</f>
        <v>0</v>
      </c>
      <c r="J88" s="21">
        <f ca="1">IFERROR(MIN(1, VLOOKUP(C88,Aanvraagformulier!$B$88:$B$104,1,0)   ),0)</f>
        <v>0</v>
      </c>
      <c r="K88" s="21">
        <f ca="1">IFERROR(MIN(1, VLOOKUP(C88,Aanvraagformulier!$N$88:$N$104,1,0)   ),0)</f>
        <v>0</v>
      </c>
      <c r="L88" s="21">
        <f t="shared" ca="1" si="10"/>
        <v>0</v>
      </c>
      <c r="M88" s="21">
        <f t="shared" ca="1" si="11"/>
        <v>0</v>
      </c>
      <c r="N88" s="105" t="e">
        <f t="shared" ca="1" si="12"/>
        <v>#N/A</v>
      </c>
    </row>
    <row r="89" spans="2:14" x14ac:dyDescent="0.2">
      <c r="B89" s="107">
        <f t="shared" ca="1" si="7"/>
        <v>44856</v>
      </c>
      <c r="C89" s="98">
        <f t="shared" ca="1" si="13"/>
        <v>44856</v>
      </c>
      <c r="D89" s="21">
        <f t="shared" ca="1" si="8"/>
        <v>6</v>
      </c>
      <c r="E89" s="98" t="e">
        <f ca="1">VLOOKUP(C89,'Vakantie-Feestdagen'!B:B,1,1)</f>
        <v>#N/A</v>
      </c>
      <c r="F89" s="98" t="e">
        <f ca="1">INDEX('Vakantie-Feestdagen'!C:C,MATCH(E89,'Vakantie-Feestdagen'!B:B,0))</f>
        <v>#N/A</v>
      </c>
      <c r="G89" s="21" t="e">
        <f ca="1">INDEX('Vakantie-Feestdagen'!D:D,MATCH(E89,'Vakantie-Feestdagen'!B:B,0))</f>
        <v>#N/A</v>
      </c>
      <c r="H89" s="21" t="e">
        <f t="shared" ca="1" si="9"/>
        <v>#N/A</v>
      </c>
      <c r="I89" s="21">
        <f ca="1">IFERROR(MIN(1, VLOOKUP(C89,'Vakantie-Feestdagen'!$U:$U,1,0)   ),0)</f>
        <v>0</v>
      </c>
      <c r="J89" s="21">
        <f ca="1">IFERROR(MIN(1, VLOOKUP(C89,Aanvraagformulier!$B$88:$B$104,1,0)   ),0)</f>
        <v>0</v>
      </c>
      <c r="K89" s="21">
        <f ca="1">IFERROR(MIN(1, VLOOKUP(C89,Aanvraagformulier!$N$88:$N$104,1,0)   ),0)</f>
        <v>0</v>
      </c>
      <c r="L89" s="21">
        <f t="shared" ca="1" si="10"/>
        <v>0</v>
      </c>
      <c r="M89" s="21">
        <f t="shared" ca="1" si="11"/>
        <v>0</v>
      </c>
      <c r="N89" s="105" t="e">
        <f t="shared" ca="1" si="12"/>
        <v>#N/A</v>
      </c>
    </row>
    <row r="90" spans="2:14" x14ac:dyDescent="0.2">
      <c r="B90" s="107">
        <f t="shared" ca="1" si="7"/>
        <v>44857</v>
      </c>
      <c r="C90" s="98">
        <f t="shared" ca="1" si="13"/>
        <v>44857</v>
      </c>
      <c r="D90" s="21">
        <f t="shared" ca="1" si="8"/>
        <v>7</v>
      </c>
      <c r="E90" s="98" t="e">
        <f ca="1">VLOOKUP(C90,'Vakantie-Feestdagen'!B:B,1,1)</f>
        <v>#N/A</v>
      </c>
      <c r="F90" s="98" t="e">
        <f ca="1">INDEX('Vakantie-Feestdagen'!C:C,MATCH(E90,'Vakantie-Feestdagen'!B:B,0))</f>
        <v>#N/A</v>
      </c>
      <c r="G90" s="21" t="e">
        <f ca="1">INDEX('Vakantie-Feestdagen'!D:D,MATCH(E90,'Vakantie-Feestdagen'!B:B,0))</f>
        <v>#N/A</v>
      </c>
      <c r="H90" s="21" t="e">
        <f t="shared" ca="1" si="9"/>
        <v>#N/A</v>
      </c>
      <c r="I90" s="21">
        <f ca="1">IFERROR(MIN(1, VLOOKUP(C90,'Vakantie-Feestdagen'!$U:$U,1,0)   ),0)</f>
        <v>0</v>
      </c>
      <c r="J90" s="21">
        <f ca="1">IFERROR(MIN(1, VLOOKUP(C90,Aanvraagformulier!$B$88:$B$104,1,0)   ),0)</f>
        <v>0</v>
      </c>
      <c r="K90" s="21">
        <f ca="1">IFERROR(MIN(1, VLOOKUP(C90,Aanvraagformulier!$N$88:$N$104,1,0)   ),0)</f>
        <v>0</v>
      </c>
      <c r="L90" s="21">
        <f t="shared" ca="1" si="10"/>
        <v>0</v>
      </c>
      <c r="M90" s="21">
        <f t="shared" ca="1" si="11"/>
        <v>0</v>
      </c>
      <c r="N90" s="105" t="e">
        <f t="shared" ca="1" si="12"/>
        <v>#N/A</v>
      </c>
    </row>
    <row r="91" spans="2:14" x14ac:dyDescent="0.2">
      <c r="B91" s="107">
        <f t="shared" ca="1" si="7"/>
        <v>44858</v>
      </c>
      <c r="C91" s="98">
        <f t="shared" ca="1" si="13"/>
        <v>44858</v>
      </c>
      <c r="D91" s="21">
        <f t="shared" ca="1" si="8"/>
        <v>1</v>
      </c>
      <c r="E91" s="98" t="e">
        <f ca="1">VLOOKUP(C91,'Vakantie-Feestdagen'!B:B,1,1)</f>
        <v>#N/A</v>
      </c>
      <c r="F91" s="98" t="e">
        <f ca="1">INDEX('Vakantie-Feestdagen'!C:C,MATCH(E91,'Vakantie-Feestdagen'!B:B,0))</f>
        <v>#N/A</v>
      </c>
      <c r="G91" s="21" t="e">
        <f ca="1">INDEX('Vakantie-Feestdagen'!D:D,MATCH(E91,'Vakantie-Feestdagen'!B:B,0))</f>
        <v>#N/A</v>
      </c>
      <c r="H91" s="21" t="e">
        <f t="shared" ca="1" si="9"/>
        <v>#N/A</v>
      </c>
      <c r="I91" s="21">
        <f ca="1">IFERROR(MIN(1, VLOOKUP(C91,'Vakantie-Feestdagen'!$U:$U,1,0)   ),0)</f>
        <v>0</v>
      </c>
      <c r="J91" s="21">
        <f ca="1">IFERROR(MIN(1, VLOOKUP(C91,Aanvraagformulier!$B$88:$B$104,1,0)   ),0)</f>
        <v>0</v>
      </c>
      <c r="K91" s="21">
        <f ca="1">IFERROR(MIN(1, VLOOKUP(C91,Aanvraagformulier!$N$88:$N$104,1,0)   ),0)</f>
        <v>0</v>
      </c>
      <c r="L91" s="21">
        <f t="shared" ca="1" si="10"/>
        <v>0</v>
      </c>
      <c r="M91" s="21">
        <f t="shared" ca="1" si="11"/>
        <v>0</v>
      </c>
      <c r="N91" s="105" t="e">
        <f t="shared" ca="1" si="12"/>
        <v>#N/A</v>
      </c>
    </row>
    <row r="92" spans="2:14" x14ac:dyDescent="0.2">
      <c r="B92" s="107">
        <f t="shared" ca="1" si="7"/>
        <v>44859</v>
      </c>
      <c r="C92" s="98">
        <f t="shared" ca="1" si="13"/>
        <v>44859</v>
      </c>
      <c r="D92" s="21">
        <f t="shared" ca="1" si="8"/>
        <v>2</v>
      </c>
      <c r="E92" s="98" t="e">
        <f ca="1">VLOOKUP(C92,'Vakantie-Feestdagen'!B:B,1,1)</f>
        <v>#N/A</v>
      </c>
      <c r="F92" s="98" t="e">
        <f ca="1">INDEX('Vakantie-Feestdagen'!C:C,MATCH(E92,'Vakantie-Feestdagen'!B:B,0))</f>
        <v>#N/A</v>
      </c>
      <c r="G92" s="21" t="e">
        <f ca="1">INDEX('Vakantie-Feestdagen'!D:D,MATCH(E92,'Vakantie-Feestdagen'!B:B,0))</f>
        <v>#N/A</v>
      </c>
      <c r="H92" s="21" t="e">
        <f t="shared" ca="1" si="9"/>
        <v>#N/A</v>
      </c>
      <c r="I92" s="21">
        <f ca="1">IFERROR(MIN(1, VLOOKUP(C92,'Vakantie-Feestdagen'!$U:$U,1,0)   ),0)</f>
        <v>0</v>
      </c>
      <c r="J92" s="21">
        <f ca="1">IFERROR(MIN(1, VLOOKUP(C92,Aanvraagformulier!$B$88:$B$104,1,0)   ),0)</f>
        <v>0</v>
      </c>
      <c r="K92" s="21">
        <f ca="1">IFERROR(MIN(1, VLOOKUP(C92,Aanvraagformulier!$N$88:$N$104,1,0)   ),0)</f>
        <v>0</v>
      </c>
      <c r="L92" s="21">
        <f t="shared" ca="1" si="10"/>
        <v>0</v>
      </c>
      <c r="M92" s="21">
        <f t="shared" ca="1" si="11"/>
        <v>0</v>
      </c>
      <c r="N92" s="105" t="e">
        <f t="shared" ca="1" si="12"/>
        <v>#N/A</v>
      </c>
    </row>
    <row r="93" spans="2:14" x14ac:dyDescent="0.2">
      <c r="B93" s="107">
        <f t="shared" ca="1" si="7"/>
        <v>44860</v>
      </c>
      <c r="C93" s="98">
        <f t="shared" ca="1" si="13"/>
        <v>44860</v>
      </c>
      <c r="D93" s="21">
        <f t="shared" ca="1" si="8"/>
        <v>3</v>
      </c>
      <c r="E93" s="98" t="e">
        <f ca="1">VLOOKUP(C93,'Vakantie-Feestdagen'!B:B,1,1)</f>
        <v>#N/A</v>
      </c>
      <c r="F93" s="98" t="e">
        <f ca="1">INDEX('Vakantie-Feestdagen'!C:C,MATCH(E93,'Vakantie-Feestdagen'!B:B,0))</f>
        <v>#N/A</v>
      </c>
      <c r="G93" s="21" t="e">
        <f ca="1">INDEX('Vakantie-Feestdagen'!D:D,MATCH(E93,'Vakantie-Feestdagen'!B:B,0))</f>
        <v>#N/A</v>
      </c>
      <c r="H93" s="21" t="e">
        <f t="shared" ca="1" si="9"/>
        <v>#N/A</v>
      </c>
      <c r="I93" s="21">
        <f ca="1">IFERROR(MIN(1, VLOOKUP(C93,'Vakantie-Feestdagen'!$U:$U,1,0)   ),0)</f>
        <v>0</v>
      </c>
      <c r="J93" s="21">
        <f ca="1">IFERROR(MIN(1, VLOOKUP(C93,Aanvraagformulier!$B$88:$B$104,1,0)   ),0)</f>
        <v>0</v>
      </c>
      <c r="K93" s="21">
        <f ca="1">IFERROR(MIN(1, VLOOKUP(C93,Aanvraagformulier!$N$88:$N$104,1,0)   ),0)</f>
        <v>0</v>
      </c>
      <c r="L93" s="21">
        <f t="shared" ca="1" si="10"/>
        <v>0</v>
      </c>
      <c r="M93" s="21">
        <f t="shared" ca="1" si="11"/>
        <v>0</v>
      </c>
      <c r="N93" s="105" t="e">
        <f t="shared" ca="1" si="12"/>
        <v>#N/A</v>
      </c>
    </row>
    <row r="94" spans="2:14" x14ac:dyDescent="0.2">
      <c r="B94" s="107">
        <f t="shared" ca="1" si="7"/>
        <v>44861</v>
      </c>
      <c r="C94" s="98">
        <f t="shared" ca="1" si="13"/>
        <v>44861</v>
      </c>
      <c r="D94" s="21">
        <f t="shared" ca="1" si="8"/>
        <v>4</v>
      </c>
      <c r="E94" s="98" t="e">
        <f ca="1">VLOOKUP(C94,'Vakantie-Feestdagen'!B:B,1,1)</f>
        <v>#N/A</v>
      </c>
      <c r="F94" s="98" t="e">
        <f ca="1">INDEX('Vakantie-Feestdagen'!C:C,MATCH(E94,'Vakantie-Feestdagen'!B:B,0))</f>
        <v>#N/A</v>
      </c>
      <c r="G94" s="21" t="e">
        <f ca="1">INDEX('Vakantie-Feestdagen'!D:D,MATCH(E94,'Vakantie-Feestdagen'!B:B,0))</f>
        <v>#N/A</v>
      </c>
      <c r="H94" s="21" t="e">
        <f t="shared" ca="1" si="9"/>
        <v>#N/A</v>
      </c>
      <c r="I94" s="21">
        <f ca="1">IFERROR(MIN(1, VLOOKUP(C94,'Vakantie-Feestdagen'!$U:$U,1,0)   ),0)</f>
        <v>0</v>
      </c>
      <c r="J94" s="21">
        <f ca="1">IFERROR(MIN(1, VLOOKUP(C94,Aanvraagformulier!$B$88:$B$104,1,0)   ),0)</f>
        <v>0</v>
      </c>
      <c r="K94" s="21">
        <f ca="1">IFERROR(MIN(1, VLOOKUP(C94,Aanvraagformulier!$N$88:$N$104,1,0)   ),0)</f>
        <v>0</v>
      </c>
      <c r="L94" s="21">
        <f t="shared" ca="1" si="10"/>
        <v>0</v>
      </c>
      <c r="M94" s="21">
        <f t="shared" ca="1" si="11"/>
        <v>0</v>
      </c>
      <c r="N94" s="105" t="e">
        <f t="shared" ca="1" si="12"/>
        <v>#N/A</v>
      </c>
    </row>
    <row r="95" spans="2:14" x14ac:dyDescent="0.2">
      <c r="B95" s="107">
        <f t="shared" ca="1" si="7"/>
        <v>44862</v>
      </c>
      <c r="C95" s="98">
        <f t="shared" ca="1" si="13"/>
        <v>44862</v>
      </c>
      <c r="D95" s="21">
        <f t="shared" ca="1" si="8"/>
        <v>5</v>
      </c>
      <c r="E95" s="98" t="e">
        <f ca="1">VLOOKUP(C95,'Vakantie-Feestdagen'!B:B,1,1)</f>
        <v>#N/A</v>
      </c>
      <c r="F95" s="98" t="e">
        <f ca="1">INDEX('Vakantie-Feestdagen'!C:C,MATCH(E95,'Vakantie-Feestdagen'!B:B,0))</f>
        <v>#N/A</v>
      </c>
      <c r="G95" s="21" t="e">
        <f ca="1">INDEX('Vakantie-Feestdagen'!D:D,MATCH(E95,'Vakantie-Feestdagen'!B:B,0))</f>
        <v>#N/A</v>
      </c>
      <c r="H95" s="21" t="e">
        <f t="shared" ca="1" si="9"/>
        <v>#N/A</v>
      </c>
      <c r="I95" s="21">
        <f ca="1">IFERROR(MIN(1, VLOOKUP(C95,'Vakantie-Feestdagen'!$U:$U,1,0)   ),0)</f>
        <v>0</v>
      </c>
      <c r="J95" s="21">
        <f ca="1">IFERROR(MIN(1, VLOOKUP(C95,Aanvraagformulier!$B$88:$B$104,1,0)   ),0)</f>
        <v>0</v>
      </c>
      <c r="K95" s="21">
        <f ca="1">IFERROR(MIN(1, VLOOKUP(C95,Aanvraagformulier!$N$88:$N$104,1,0)   ),0)</f>
        <v>0</v>
      </c>
      <c r="L95" s="21">
        <f t="shared" ca="1" si="10"/>
        <v>0</v>
      </c>
      <c r="M95" s="21">
        <f t="shared" ca="1" si="11"/>
        <v>0</v>
      </c>
      <c r="N95" s="105" t="e">
        <f t="shared" ca="1" si="12"/>
        <v>#N/A</v>
      </c>
    </row>
    <row r="96" spans="2:14" x14ac:dyDescent="0.2">
      <c r="B96" s="107">
        <f t="shared" ca="1" si="7"/>
        <v>44863</v>
      </c>
      <c r="C96" s="98">
        <f t="shared" ca="1" si="13"/>
        <v>44863</v>
      </c>
      <c r="D96" s="21">
        <f t="shared" ca="1" si="8"/>
        <v>6</v>
      </c>
      <c r="E96" s="98" t="e">
        <f ca="1">VLOOKUP(C96,'Vakantie-Feestdagen'!B:B,1,1)</f>
        <v>#N/A</v>
      </c>
      <c r="F96" s="98" t="e">
        <f ca="1">INDEX('Vakantie-Feestdagen'!C:C,MATCH(E96,'Vakantie-Feestdagen'!B:B,0))</f>
        <v>#N/A</v>
      </c>
      <c r="G96" s="21" t="e">
        <f ca="1">INDEX('Vakantie-Feestdagen'!D:D,MATCH(E96,'Vakantie-Feestdagen'!B:B,0))</f>
        <v>#N/A</v>
      </c>
      <c r="H96" s="21" t="e">
        <f t="shared" ca="1" si="9"/>
        <v>#N/A</v>
      </c>
      <c r="I96" s="21">
        <f ca="1">IFERROR(MIN(1, VLOOKUP(C96,'Vakantie-Feestdagen'!$U:$U,1,0)   ),0)</f>
        <v>0</v>
      </c>
      <c r="J96" s="21">
        <f ca="1">IFERROR(MIN(1, VLOOKUP(C96,Aanvraagformulier!$B$88:$B$104,1,0)   ),0)</f>
        <v>0</v>
      </c>
      <c r="K96" s="21">
        <f ca="1">IFERROR(MIN(1, VLOOKUP(C96,Aanvraagformulier!$N$88:$N$104,1,0)   ),0)</f>
        <v>0</v>
      </c>
      <c r="L96" s="21">
        <f t="shared" ca="1" si="10"/>
        <v>0</v>
      </c>
      <c r="M96" s="21">
        <f t="shared" ca="1" si="11"/>
        <v>0</v>
      </c>
      <c r="N96" s="105" t="e">
        <f t="shared" ca="1" si="12"/>
        <v>#N/A</v>
      </c>
    </row>
    <row r="97" spans="2:14" x14ac:dyDescent="0.2">
      <c r="B97" s="107">
        <f t="shared" ca="1" si="7"/>
        <v>44864</v>
      </c>
      <c r="C97" s="98">
        <f t="shared" ca="1" si="13"/>
        <v>44864</v>
      </c>
      <c r="D97" s="21">
        <f t="shared" ca="1" si="8"/>
        <v>7</v>
      </c>
      <c r="E97" s="98" t="e">
        <f ca="1">VLOOKUP(C97,'Vakantie-Feestdagen'!B:B,1,1)</f>
        <v>#N/A</v>
      </c>
      <c r="F97" s="98" t="e">
        <f ca="1">INDEX('Vakantie-Feestdagen'!C:C,MATCH(E97,'Vakantie-Feestdagen'!B:B,0))</f>
        <v>#N/A</v>
      </c>
      <c r="G97" s="21" t="e">
        <f ca="1">INDEX('Vakantie-Feestdagen'!D:D,MATCH(E97,'Vakantie-Feestdagen'!B:B,0))</f>
        <v>#N/A</v>
      </c>
      <c r="H97" s="21" t="e">
        <f t="shared" ca="1" si="9"/>
        <v>#N/A</v>
      </c>
      <c r="I97" s="21">
        <f ca="1">IFERROR(MIN(1, VLOOKUP(C97,'Vakantie-Feestdagen'!$U:$U,1,0)   ),0)</f>
        <v>0</v>
      </c>
      <c r="J97" s="21">
        <f ca="1">IFERROR(MIN(1, VLOOKUP(C97,Aanvraagformulier!$B$88:$B$104,1,0)   ),0)</f>
        <v>0</v>
      </c>
      <c r="K97" s="21">
        <f ca="1">IFERROR(MIN(1, VLOOKUP(C97,Aanvraagformulier!$N$88:$N$104,1,0)   ),0)</f>
        <v>0</v>
      </c>
      <c r="L97" s="21">
        <f t="shared" ca="1" si="10"/>
        <v>0</v>
      </c>
      <c r="M97" s="21">
        <f t="shared" ca="1" si="11"/>
        <v>0</v>
      </c>
      <c r="N97" s="105" t="e">
        <f t="shared" ca="1" si="12"/>
        <v>#N/A</v>
      </c>
    </row>
    <row r="98" spans="2:14" x14ac:dyDescent="0.2">
      <c r="B98" s="107">
        <f t="shared" ca="1" si="7"/>
        <v>44865</v>
      </c>
      <c r="C98" s="98">
        <f t="shared" ca="1" si="13"/>
        <v>44865</v>
      </c>
      <c r="D98" s="21">
        <f t="shared" ca="1" si="8"/>
        <v>1</v>
      </c>
      <c r="E98" s="98" t="e">
        <f ca="1">VLOOKUP(C98,'Vakantie-Feestdagen'!B:B,1,1)</f>
        <v>#N/A</v>
      </c>
      <c r="F98" s="98" t="e">
        <f ca="1">INDEX('Vakantie-Feestdagen'!C:C,MATCH(E98,'Vakantie-Feestdagen'!B:B,0))</f>
        <v>#N/A</v>
      </c>
      <c r="G98" s="21" t="e">
        <f ca="1">INDEX('Vakantie-Feestdagen'!D:D,MATCH(E98,'Vakantie-Feestdagen'!B:B,0))</f>
        <v>#N/A</v>
      </c>
      <c r="H98" s="21" t="e">
        <f t="shared" ca="1" si="9"/>
        <v>#N/A</v>
      </c>
      <c r="I98" s="21">
        <f ca="1">IFERROR(MIN(1, VLOOKUP(C98,'Vakantie-Feestdagen'!$U:$U,1,0)   ),0)</f>
        <v>0</v>
      </c>
      <c r="J98" s="21">
        <f ca="1">IFERROR(MIN(1, VLOOKUP(C98,Aanvraagformulier!$B$88:$B$104,1,0)   ),0)</f>
        <v>0</v>
      </c>
      <c r="K98" s="21">
        <f ca="1">IFERROR(MIN(1, VLOOKUP(C98,Aanvraagformulier!$N$88:$N$104,1,0)   ),0)</f>
        <v>0</v>
      </c>
      <c r="L98" s="21">
        <f t="shared" ca="1" si="10"/>
        <v>0</v>
      </c>
      <c r="M98" s="21">
        <f t="shared" ca="1" si="11"/>
        <v>0</v>
      </c>
      <c r="N98" s="105" t="e">
        <f t="shared" ca="1" si="12"/>
        <v>#N/A</v>
      </c>
    </row>
    <row r="99" spans="2:14" x14ac:dyDescent="0.2">
      <c r="B99" s="107">
        <f t="shared" ca="1" si="7"/>
        <v>44866</v>
      </c>
      <c r="C99" s="98">
        <f t="shared" ca="1" si="13"/>
        <v>44866</v>
      </c>
      <c r="D99" s="21">
        <f t="shared" ca="1" si="8"/>
        <v>2</v>
      </c>
      <c r="E99" s="98" t="e">
        <f ca="1">VLOOKUP(C99,'Vakantie-Feestdagen'!B:B,1,1)</f>
        <v>#N/A</v>
      </c>
      <c r="F99" s="98" t="e">
        <f ca="1">INDEX('Vakantie-Feestdagen'!C:C,MATCH(E99,'Vakantie-Feestdagen'!B:B,0))</f>
        <v>#N/A</v>
      </c>
      <c r="G99" s="21" t="e">
        <f ca="1">INDEX('Vakantie-Feestdagen'!D:D,MATCH(E99,'Vakantie-Feestdagen'!B:B,0))</f>
        <v>#N/A</v>
      </c>
      <c r="H99" s="21" t="e">
        <f t="shared" ca="1" si="9"/>
        <v>#N/A</v>
      </c>
      <c r="I99" s="21">
        <f ca="1">IFERROR(MIN(1, VLOOKUP(C99,'Vakantie-Feestdagen'!$U:$U,1,0)   ),0)</f>
        <v>0</v>
      </c>
      <c r="J99" s="21">
        <f ca="1">IFERROR(MIN(1, VLOOKUP(C99,Aanvraagformulier!$B$88:$B$104,1,0)   ),0)</f>
        <v>0</v>
      </c>
      <c r="K99" s="21">
        <f ca="1">IFERROR(MIN(1, VLOOKUP(C99,Aanvraagformulier!$N$88:$N$104,1,0)   ),0)</f>
        <v>0</v>
      </c>
      <c r="L99" s="21">
        <f t="shared" ca="1" si="10"/>
        <v>0</v>
      </c>
      <c r="M99" s="21">
        <f t="shared" ca="1" si="11"/>
        <v>0</v>
      </c>
      <c r="N99" s="105" t="e">
        <f t="shared" ca="1" si="12"/>
        <v>#N/A</v>
      </c>
    </row>
    <row r="100" spans="2:14" x14ac:dyDescent="0.2">
      <c r="B100" s="107">
        <f t="shared" ca="1" si="7"/>
        <v>44867</v>
      </c>
      <c r="C100" s="98">
        <f t="shared" ca="1" si="13"/>
        <v>44867</v>
      </c>
      <c r="D100" s="21">
        <f t="shared" ca="1" si="8"/>
        <v>3</v>
      </c>
      <c r="E100" s="98" t="e">
        <f ca="1">VLOOKUP(C100,'Vakantie-Feestdagen'!B:B,1,1)</f>
        <v>#N/A</v>
      </c>
      <c r="F100" s="98" t="e">
        <f ca="1">INDEX('Vakantie-Feestdagen'!C:C,MATCH(E100,'Vakantie-Feestdagen'!B:B,0))</f>
        <v>#N/A</v>
      </c>
      <c r="G100" s="21" t="e">
        <f ca="1">INDEX('Vakantie-Feestdagen'!D:D,MATCH(E100,'Vakantie-Feestdagen'!B:B,0))</f>
        <v>#N/A</v>
      </c>
      <c r="H100" s="21" t="e">
        <f t="shared" ca="1" si="9"/>
        <v>#N/A</v>
      </c>
      <c r="I100" s="21">
        <f ca="1">IFERROR(MIN(1, VLOOKUP(C100,'Vakantie-Feestdagen'!$U:$U,1,0)   ),0)</f>
        <v>0</v>
      </c>
      <c r="J100" s="21">
        <f ca="1">IFERROR(MIN(1, VLOOKUP(C100,Aanvraagformulier!$B$88:$B$104,1,0)   ),0)</f>
        <v>0</v>
      </c>
      <c r="K100" s="21">
        <f ca="1">IFERROR(MIN(1, VLOOKUP(C100,Aanvraagformulier!$N$88:$N$104,1,0)   ),0)</f>
        <v>0</v>
      </c>
      <c r="L100" s="21">
        <f t="shared" ca="1" si="10"/>
        <v>0</v>
      </c>
      <c r="M100" s="21">
        <f t="shared" ca="1" si="11"/>
        <v>0</v>
      </c>
      <c r="N100" s="105" t="e">
        <f t="shared" ca="1" si="12"/>
        <v>#N/A</v>
      </c>
    </row>
    <row r="101" spans="2:14" x14ac:dyDescent="0.2">
      <c r="B101" s="107">
        <f t="shared" ca="1" si="7"/>
        <v>44868</v>
      </c>
      <c r="C101" s="98">
        <f t="shared" ca="1" si="13"/>
        <v>44868</v>
      </c>
      <c r="D101" s="21">
        <f t="shared" ca="1" si="8"/>
        <v>4</v>
      </c>
      <c r="E101" s="98" t="e">
        <f ca="1">VLOOKUP(C101,'Vakantie-Feestdagen'!B:B,1,1)</f>
        <v>#N/A</v>
      </c>
      <c r="F101" s="98" t="e">
        <f ca="1">INDEX('Vakantie-Feestdagen'!C:C,MATCH(E101,'Vakantie-Feestdagen'!B:B,0))</f>
        <v>#N/A</v>
      </c>
      <c r="G101" s="21" t="e">
        <f ca="1">INDEX('Vakantie-Feestdagen'!D:D,MATCH(E101,'Vakantie-Feestdagen'!B:B,0))</f>
        <v>#N/A</v>
      </c>
      <c r="H101" s="21" t="e">
        <f t="shared" ca="1" si="9"/>
        <v>#N/A</v>
      </c>
      <c r="I101" s="21">
        <f ca="1">IFERROR(MIN(1, VLOOKUP(C101,'Vakantie-Feestdagen'!$U:$U,1,0)   ),0)</f>
        <v>0</v>
      </c>
      <c r="J101" s="21">
        <f ca="1">IFERROR(MIN(1, VLOOKUP(C101,Aanvraagformulier!$B$88:$B$104,1,0)   ),0)</f>
        <v>0</v>
      </c>
      <c r="K101" s="21">
        <f ca="1">IFERROR(MIN(1, VLOOKUP(C101,Aanvraagformulier!$N$88:$N$104,1,0)   ),0)</f>
        <v>0</v>
      </c>
      <c r="L101" s="21">
        <f t="shared" ca="1" si="10"/>
        <v>0</v>
      </c>
      <c r="M101" s="21">
        <f t="shared" ca="1" si="11"/>
        <v>0</v>
      </c>
      <c r="N101" s="105" t="e">
        <f t="shared" ca="1" si="12"/>
        <v>#N/A</v>
      </c>
    </row>
    <row r="102" spans="2:14" x14ac:dyDescent="0.2">
      <c r="B102" s="107">
        <f t="shared" ca="1" si="7"/>
        <v>44869</v>
      </c>
      <c r="C102" s="98">
        <f t="shared" ca="1" si="13"/>
        <v>44869</v>
      </c>
      <c r="D102" s="21">
        <f t="shared" ca="1" si="8"/>
        <v>5</v>
      </c>
      <c r="E102" s="98" t="e">
        <f ca="1">VLOOKUP(C102,'Vakantie-Feestdagen'!B:B,1,1)</f>
        <v>#N/A</v>
      </c>
      <c r="F102" s="98" t="e">
        <f ca="1">INDEX('Vakantie-Feestdagen'!C:C,MATCH(E102,'Vakantie-Feestdagen'!B:B,0))</f>
        <v>#N/A</v>
      </c>
      <c r="G102" s="21" t="e">
        <f ca="1">INDEX('Vakantie-Feestdagen'!D:D,MATCH(E102,'Vakantie-Feestdagen'!B:B,0))</f>
        <v>#N/A</v>
      </c>
      <c r="H102" s="21" t="e">
        <f t="shared" ca="1" si="9"/>
        <v>#N/A</v>
      </c>
      <c r="I102" s="21">
        <f ca="1">IFERROR(MIN(1, VLOOKUP(C102,'Vakantie-Feestdagen'!$U:$U,1,0)   ),0)</f>
        <v>0</v>
      </c>
      <c r="J102" s="21">
        <f ca="1">IFERROR(MIN(1, VLOOKUP(C102,Aanvraagformulier!$B$88:$B$104,1,0)   ),0)</f>
        <v>0</v>
      </c>
      <c r="K102" s="21">
        <f ca="1">IFERROR(MIN(1, VLOOKUP(C102,Aanvraagformulier!$N$88:$N$104,1,0)   ),0)</f>
        <v>0</v>
      </c>
      <c r="L102" s="21">
        <f t="shared" ca="1" si="10"/>
        <v>0</v>
      </c>
      <c r="M102" s="21">
        <f t="shared" ca="1" si="11"/>
        <v>0</v>
      </c>
      <c r="N102" s="105" t="e">
        <f t="shared" ca="1" si="12"/>
        <v>#N/A</v>
      </c>
    </row>
    <row r="103" spans="2:14" x14ac:dyDescent="0.2">
      <c r="B103" s="107">
        <f t="shared" ca="1" si="7"/>
        <v>44870</v>
      </c>
      <c r="C103" s="98">
        <f t="shared" ca="1" si="13"/>
        <v>44870</v>
      </c>
      <c r="D103" s="21">
        <f t="shared" ca="1" si="8"/>
        <v>6</v>
      </c>
      <c r="E103" s="98" t="e">
        <f ca="1">VLOOKUP(C103,'Vakantie-Feestdagen'!B:B,1,1)</f>
        <v>#N/A</v>
      </c>
      <c r="F103" s="98" t="e">
        <f ca="1">INDEX('Vakantie-Feestdagen'!C:C,MATCH(E103,'Vakantie-Feestdagen'!B:B,0))</f>
        <v>#N/A</v>
      </c>
      <c r="G103" s="21" t="e">
        <f ca="1">INDEX('Vakantie-Feestdagen'!D:D,MATCH(E103,'Vakantie-Feestdagen'!B:B,0))</f>
        <v>#N/A</v>
      </c>
      <c r="H103" s="21" t="e">
        <f t="shared" ca="1" si="9"/>
        <v>#N/A</v>
      </c>
      <c r="I103" s="21">
        <f ca="1">IFERROR(MIN(1, VLOOKUP(C103,'Vakantie-Feestdagen'!$U:$U,1,0)   ),0)</f>
        <v>0</v>
      </c>
      <c r="J103" s="21">
        <f ca="1">IFERROR(MIN(1, VLOOKUP(C103,Aanvraagformulier!$B$88:$B$104,1,0)   ),0)</f>
        <v>0</v>
      </c>
      <c r="K103" s="21">
        <f ca="1">IFERROR(MIN(1, VLOOKUP(C103,Aanvraagformulier!$N$88:$N$104,1,0)   ),0)</f>
        <v>0</v>
      </c>
      <c r="L103" s="21">
        <f t="shared" ca="1" si="10"/>
        <v>0</v>
      </c>
      <c r="M103" s="21">
        <f t="shared" ca="1" si="11"/>
        <v>0</v>
      </c>
      <c r="N103" s="105" t="e">
        <f t="shared" ca="1" si="12"/>
        <v>#N/A</v>
      </c>
    </row>
    <row r="104" spans="2:14" x14ac:dyDescent="0.2">
      <c r="B104" s="107">
        <f t="shared" ca="1" si="7"/>
        <v>44871</v>
      </c>
      <c r="C104" s="98">
        <f t="shared" ca="1" si="13"/>
        <v>44871</v>
      </c>
      <c r="D104" s="21">
        <f t="shared" ca="1" si="8"/>
        <v>7</v>
      </c>
      <c r="E104" s="98" t="e">
        <f ca="1">VLOOKUP(C104,'Vakantie-Feestdagen'!B:B,1,1)</f>
        <v>#N/A</v>
      </c>
      <c r="F104" s="98" t="e">
        <f ca="1">INDEX('Vakantie-Feestdagen'!C:C,MATCH(E104,'Vakantie-Feestdagen'!B:B,0))</f>
        <v>#N/A</v>
      </c>
      <c r="G104" s="21" t="e">
        <f ca="1">INDEX('Vakantie-Feestdagen'!D:D,MATCH(E104,'Vakantie-Feestdagen'!B:B,0))</f>
        <v>#N/A</v>
      </c>
      <c r="H104" s="21" t="e">
        <f t="shared" ca="1" si="9"/>
        <v>#N/A</v>
      </c>
      <c r="I104" s="21">
        <f ca="1">IFERROR(MIN(1, VLOOKUP(C104,'Vakantie-Feestdagen'!$U:$U,1,0)   ),0)</f>
        <v>0</v>
      </c>
      <c r="J104" s="21">
        <f ca="1">IFERROR(MIN(1, VLOOKUP(C104,Aanvraagformulier!$B$88:$B$104,1,0)   ),0)</f>
        <v>0</v>
      </c>
      <c r="K104" s="21">
        <f ca="1">IFERROR(MIN(1, VLOOKUP(C104,Aanvraagformulier!$N$88:$N$104,1,0)   ),0)</f>
        <v>0</v>
      </c>
      <c r="L104" s="21">
        <f t="shared" ca="1" si="10"/>
        <v>0</v>
      </c>
      <c r="M104" s="21">
        <f t="shared" ca="1" si="11"/>
        <v>0</v>
      </c>
      <c r="N104" s="105" t="e">
        <f t="shared" ca="1" si="12"/>
        <v>#N/A</v>
      </c>
    </row>
    <row r="105" spans="2:14" x14ac:dyDescent="0.2">
      <c r="B105" s="107">
        <f t="shared" ca="1" si="7"/>
        <v>44872</v>
      </c>
      <c r="C105" s="98">
        <f t="shared" ca="1" si="13"/>
        <v>44872</v>
      </c>
      <c r="D105" s="21">
        <f t="shared" ca="1" si="8"/>
        <v>1</v>
      </c>
      <c r="E105" s="98" t="e">
        <f ca="1">VLOOKUP(C105,'Vakantie-Feestdagen'!B:B,1,1)</f>
        <v>#N/A</v>
      </c>
      <c r="F105" s="98" t="e">
        <f ca="1">INDEX('Vakantie-Feestdagen'!C:C,MATCH(E105,'Vakantie-Feestdagen'!B:B,0))</f>
        <v>#N/A</v>
      </c>
      <c r="G105" s="21" t="e">
        <f ca="1">INDEX('Vakantie-Feestdagen'!D:D,MATCH(E105,'Vakantie-Feestdagen'!B:B,0))</f>
        <v>#N/A</v>
      </c>
      <c r="H105" s="21" t="e">
        <f t="shared" ca="1" si="9"/>
        <v>#N/A</v>
      </c>
      <c r="I105" s="21">
        <f ca="1">IFERROR(MIN(1, VLOOKUP(C105,'Vakantie-Feestdagen'!$U:$U,1,0)   ),0)</f>
        <v>0</v>
      </c>
      <c r="J105" s="21">
        <f ca="1">IFERROR(MIN(1, VLOOKUP(C105,Aanvraagformulier!$B$88:$B$104,1,0)   ),0)</f>
        <v>0</v>
      </c>
      <c r="K105" s="21">
        <f ca="1">IFERROR(MIN(1, VLOOKUP(C105,Aanvraagformulier!$N$88:$N$104,1,0)   ),0)</f>
        <v>0</v>
      </c>
      <c r="L105" s="21">
        <f t="shared" ca="1" si="10"/>
        <v>0</v>
      </c>
      <c r="M105" s="21">
        <f t="shared" ca="1" si="11"/>
        <v>0</v>
      </c>
      <c r="N105" s="105" t="e">
        <f t="shared" ca="1" si="12"/>
        <v>#N/A</v>
      </c>
    </row>
    <row r="106" spans="2:14" x14ac:dyDescent="0.2">
      <c r="B106" s="107">
        <f t="shared" ca="1" si="7"/>
        <v>44873</v>
      </c>
      <c r="C106" s="98">
        <f t="shared" ca="1" si="13"/>
        <v>44873</v>
      </c>
      <c r="D106" s="21">
        <f t="shared" ca="1" si="8"/>
        <v>2</v>
      </c>
      <c r="E106" s="98" t="e">
        <f ca="1">VLOOKUP(C106,'Vakantie-Feestdagen'!B:B,1,1)</f>
        <v>#N/A</v>
      </c>
      <c r="F106" s="98" t="e">
        <f ca="1">INDEX('Vakantie-Feestdagen'!C:C,MATCH(E106,'Vakantie-Feestdagen'!B:B,0))</f>
        <v>#N/A</v>
      </c>
      <c r="G106" s="21" t="e">
        <f ca="1">INDEX('Vakantie-Feestdagen'!D:D,MATCH(E106,'Vakantie-Feestdagen'!B:B,0))</f>
        <v>#N/A</v>
      </c>
      <c r="H106" s="21" t="e">
        <f t="shared" ca="1" si="9"/>
        <v>#N/A</v>
      </c>
      <c r="I106" s="21">
        <f ca="1">IFERROR(MIN(1, VLOOKUP(C106,'Vakantie-Feestdagen'!$U:$U,1,0)   ),0)</f>
        <v>0</v>
      </c>
      <c r="J106" s="21">
        <f ca="1">IFERROR(MIN(1, VLOOKUP(C106,Aanvraagformulier!$B$88:$B$104,1,0)   ),0)</f>
        <v>0</v>
      </c>
      <c r="K106" s="21">
        <f ca="1">IFERROR(MIN(1, VLOOKUP(C106,Aanvraagformulier!$N$88:$N$104,1,0)   ),0)</f>
        <v>0</v>
      </c>
      <c r="L106" s="21">
        <f t="shared" ca="1" si="10"/>
        <v>0</v>
      </c>
      <c r="M106" s="21">
        <f t="shared" ca="1" si="11"/>
        <v>0</v>
      </c>
      <c r="N106" s="105" t="e">
        <f t="shared" ca="1" si="12"/>
        <v>#N/A</v>
      </c>
    </row>
    <row r="107" spans="2:14" x14ac:dyDescent="0.2">
      <c r="B107" s="107">
        <f t="shared" ca="1" si="7"/>
        <v>44874</v>
      </c>
      <c r="C107" s="98">
        <f t="shared" ca="1" si="13"/>
        <v>44874</v>
      </c>
      <c r="D107" s="21">
        <f t="shared" ca="1" si="8"/>
        <v>3</v>
      </c>
      <c r="E107" s="98" t="e">
        <f ca="1">VLOOKUP(C107,'Vakantie-Feestdagen'!B:B,1,1)</f>
        <v>#N/A</v>
      </c>
      <c r="F107" s="98" t="e">
        <f ca="1">INDEX('Vakantie-Feestdagen'!C:C,MATCH(E107,'Vakantie-Feestdagen'!B:B,0))</f>
        <v>#N/A</v>
      </c>
      <c r="G107" s="21" t="e">
        <f ca="1">INDEX('Vakantie-Feestdagen'!D:D,MATCH(E107,'Vakantie-Feestdagen'!B:B,0))</f>
        <v>#N/A</v>
      </c>
      <c r="H107" s="21" t="e">
        <f t="shared" ca="1" si="9"/>
        <v>#N/A</v>
      </c>
      <c r="I107" s="21">
        <f ca="1">IFERROR(MIN(1, VLOOKUP(C107,'Vakantie-Feestdagen'!$U:$U,1,0)   ),0)</f>
        <v>0</v>
      </c>
      <c r="J107" s="21">
        <f ca="1">IFERROR(MIN(1, VLOOKUP(C107,Aanvraagformulier!$B$88:$B$104,1,0)   ),0)</f>
        <v>0</v>
      </c>
      <c r="K107" s="21">
        <f ca="1">IFERROR(MIN(1, VLOOKUP(C107,Aanvraagformulier!$N$88:$N$104,1,0)   ),0)</f>
        <v>0</v>
      </c>
      <c r="L107" s="21">
        <f t="shared" ca="1" si="10"/>
        <v>0</v>
      </c>
      <c r="M107" s="21">
        <f t="shared" ca="1" si="11"/>
        <v>0</v>
      </c>
      <c r="N107" s="105" t="e">
        <f t="shared" ca="1" si="12"/>
        <v>#N/A</v>
      </c>
    </row>
    <row r="108" spans="2:14" x14ac:dyDescent="0.2">
      <c r="B108" s="107">
        <f t="shared" ca="1" si="7"/>
        <v>44875</v>
      </c>
      <c r="C108" s="98">
        <f t="shared" ca="1" si="13"/>
        <v>44875</v>
      </c>
      <c r="D108" s="21">
        <f t="shared" ca="1" si="8"/>
        <v>4</v>
      </c>
      <c r="E108" s="98" t="e">
        <f ca="1">VLOOKUP(C108,'Vakantie-Feestdagen'!B:B,1,1)</f>
        <v>#N/A</v>
      </c>
      <c r="F108" s="98" t="e">
        <f ca="1">INDEX('Vakantie-Feestdagen'!C:C,MATCH(E108,'Vakantie-Feestdagen'!B:B,0))</f>
        <v>#N/A</v>
      </c>
      <c r="G108" s="21" t="e">
        <f ca="1">INDEX('Vakantie-Feestdagen'!D:D,MATCH(E108,'Vakantie-Feestdagen'!B:B,0))</f>
        <v>#N/A</v>
      </c>
      <c r="H108" s="21" t="e">
        <f t="shared" ca="1" si="9"/>
        <v>#N/A</v>
      </c>
      <c r="I108" s="21">
        <f ca="1">IFERROR(MIN(1, VLOOKUP(C108,'Vakantie-Feestdagen'!$U:$U,1,0)   ),0)</f>
        <v>0</v>
      </c>
      <c r="J108" s="21">
        <f ca="1">IFERROR(MIN(1, VLOOKUP(C108,Aanvraagformulier!$B$88:$B$104,1,0)   ),0)</f>
        <v>0</v>
      </c>
      <c r="K108" s="21">
        <f ca="1">IFERROR(MIN(1, VLOOKUP(C108,Aanvraagformulier!$N$88:$N$104,1,0)   ),0)</f>
        <v>0</v>
      </c>
      <c r="L108" s="21">
        <f t="shared" ca="1" si="10"/>
        <v>0</v>
      </c>
      <c r="M108" s="21">
        <f t="shared" ca="1" si="11"/>
        <v>0</v>
      </c>
      <c r="N108" s="105" t="e">
        <f t="shared" ca="1" si="12"/>
        <v>#N/A</v>
      </c>
    </row>
    <row r="109" spans="2:14" x14ac:dyDescent="0.2">
      <c r="B109" s="107">
        <f t="shared" ca="1" si="7"/>
        <v>44876</v>
      </c>
      <c r="C109" s="98">
        <f t="shared" ca="1" si="13"/>
        <v>44876</v>
      </c>
      <c r="D109" s="21">
        <f t="shared" ca="1" si="8"/>
        <v>5</v>
      </c>
      <c r="E109" s="98" t="e">
        <f ca="1">VLOOKUP(C109,'Vakantie-Feestdagen'!B:B,1,1)</f>
        <v>#N/A</v>
      </c>
      <c r="F109" s="98" t="e">
        <f ca="1">INDEX('Vakantie-Feestdagen'!C:C,MATCH(E109,'Vakantie-Feestdagen'!B:B,0))</f>
        <v>#N/A</v>
      </c>
      <c r="G109" s="21" t="e">
        <f ca="1">INDEX('Vakantie-Feestdagen'!D:D,MATCH(E109,'Vakantie-Feestdagen'!B:B,0))</f>
        <v>#N/A</v>
      </c>
      <c r="H109" s="21" t="e">
        <f t="shared" ca="1" si="9"/>
        <v>#N/A</v>
      </c>
      <c r="I109" s="21">
        <f ca="1">IFERROR(MIN(1, VLOOKUP(C109,'Vakantie-Feestdagen'!$U:$U,1,0)   ),0)</f>
        <v>0</v>
      </c>
      <c r="J109" s="21">
        <f ca="1">IFERROR(MIN(1, VLOOKUP(C109,Aanvraagformulier!$B$88:$B$104,1,0)   ),0)</f>
        <v>0</v>
      </c>
      <c r="K109" s="21">
        <f ca="1">IFERROR(MIN(1, VLOOKUP(C109,Aanvraagformulier!$N$88:$N$104,1,0)   ),0)</f>
        <v>0</v>
      </c>
      <c r="L109" s="21">
        <f t="shared" ca="1" si="10"/>
        <v>0</v>
      </c>
      <c r="M109" s="21">
        <f t="shared" ca="1" si="11"/>
        <v>0</v>
      </c>
      <c r="N109" s="105" t="e">
        <f t="shared" ca="1" si="12"/>
        <v>#N/A</v>
      </c>
    </row>
    <row r="110" spans="2:14" x14ac:dyDescent="0.2">
      <c r="B110" s="107">
        <f t="shared" ca="1" si="7"/>
        <v>44877</v>
      </c>
      <c r="C110" s="98">
        <f t="shared" ca="1" si="13"/>
        <v>44877</v>
      </c>
      <c r="D110" s="21">
        <f t="shared" ca="1" si="8"/>
        <v>6</v>
      </c>
      <c r="E110" s="98" t="e">
        <f ca="1">VLOOKUP(C110,'Vakantie-Feestdagen'!B:B,1,1)</f>
        <v>#N/A</v>
      </c>
      <c r="F110" s="98" t="e">
        <f ca="1">INDEX('Vakantie-Feestdagen'!C:C,MATCH(E110,'Vakantie-Feestdagen'!B:B,0))</f>
        <v>#N/A</v>
      </c>
      <c r="G110" s="21" t="e">
        <f ca="1">INDEX('Vakantie-Feestdagen'!D:D,MATCH(E110,'Vakantie-Feestdagen'!B:B,0))</f>
        <v>#N/A</v>
      </c>
      <c r="H110" s="21" t="e">
        <f t="shared" ca="1" si="9"/>
        <v>#N/A</v>
      </c>
      <c r="I110" s="21">
        <f ca="1">IFERROR(MIN(1, VLOOKUP(C110,'Vakantie-Feestdagen'!$U:$U,1,0)   ),0)</f>
        <v>0</v>
      </c>
      <c r="J110" s="21">
        <f ca="1">IFERROR(MIN(1, VLOOKUP(C110,Aanvraagformulier!$B$88:$B$104,1,0)   ),0)</f>
        <v>0</v>
      </c>
      <c r="K110" s="21">
        <f ca="1">IFERROR(MIN(1, VLOOKUP(C110,Aanvraagformulier!$N$88:$N$104,1,0)   ),0)</f>
        <v>0</v>
      </c>
      <c r="L110" s="21">
        <f t="shared" ca="1" si="10"/>
        <v>0</v>
      </c>
      <c r="M110" s="21">
        <f t="shared" ca="1" si="11"/>
        <v>0</v>
      </c>
      <c r="N110" s="105" t="e">
        <f t="shared" ca="1" si="12"/>
        <v>#N/A</v>
      </c>
    </row>
    <row r="111" spans="2:14" x14ac:dyDescent="0.2">
      <c r="B111" s="107">
        <f t="shared" ca="1" si="7"/>
        <v>44878</v>
      </c>
      <c r="C111" s="98">
        <f t="shared" ca="1" si="13"/>
        <v>44878</v>
      </c>
      <c r="D111" s="21">
        <f t="shared" ca="1" si="8"/>
        <v>7</v>
      </c>
      <c r="E111" s="98" t="e">
        <f ca="1">VLOOKUP(C111,'Vakantie-Feestdagen'!B:B,1,1)</f>
        <v>#N/A</v>
      </c>
      <c r="F111" s="98" t="e">
        <f ca="1">INDEX('Vakantie-Feestdagen'!C:C,MATCH(E111,'Vakantie-Feestdagen'!B:B,0))</f>
        <v>#N/A</v>
      </c>
      <c r="G111" s="21" t="e">
        <f ca="1">INDEX('Vakantie-Feestdagen'!D:D,MATCH(E111,'Vakantie-Feestdagen'!B:B,0))</f>
        <v>#N/A</v>
      </c>
      <c r="H111" s="21" t="e">
        <f t="shared" ca="1" si="9"/>
        <v>#N/A</v>
      </c>
      <c r="I111" s="21">
        <f ca="1">IFERROR(MIN(1, VLOOKUP(C111,'Vakantie-Feestdagen'!$U:$U,1,0)   ),0)</f>
        <v>0</v>
      </c>
      <c r="J111" s="21">
        <f ca="1">IFERROR(MIN(1, VLOOKUP(C111,Aanvraagformulier!$B$88:$B$104,1,0)   ),0)</f>
        <v>0</v>
      </c>
      <c r="K111" s="21">
        <f ca="1">IFERROR(MIN(1, VLOOKUP(C111,Aanvraagformulier!$N$88:$N$104,1,0)   ),0)</f>
        <v>0</v>
      </c>
      <c r="L111" s="21">
        <f t="shared" ca="1" si="10"/>
        <v>0</v>
      </c>
      <c r="M111" s="21">
        <f t="shared" ca="1" si="11"/>
        <v>0</v>
      </c>
      <c r="N111" s="105" t="e">
        <f t="shared" ca="1" si="12"/>
        <v>#N/A</v>
      </c>
    </row>
    <row r="112" spans="2:14" x14ac:dyDescent="0.2">
      <c r="B112" s="107">
        <f t="shared" ca="1" si="7"/>
        <v>44879</v>
      </c>
      <c r="C112" s="98">
        <f t="shared" ca="1" si="13"/>
        <v>44879</v>
      </c>
      <c r="D112" s="21">
        <f t="shared" ca="1" si="8"/>
        <v>1</v>
      </c>
      <c r="E112" s="98" t="e">
        <f ca="1">VLOOKUP(C112,'Vakantie-Feestdagen'!B:B,1,1)</f>
        <v>#N/A</v>
      </c>
      <c r="F112" s="98" t="e">
        <f ca="1">INDEX('Vakantie-Feestdagen'!C:C,MATCH(E112,'Vakantie-Feestdagen'!B:B,0))</f>
        <v>#N/A</v>
      </c>
      <c r="G112" s="21" t="e">
        <f ca="1">INDEX('Vakantie-Feestdagen'!D:D,MATCH(E112,'Vakantie-Feestdagen'!B:B,0))</f>
        <v>#N/A</v>
      </c>
      <c r="H112" s="21" t="e">
        <f t="shared" ca="1" si="9"/>
        <v>#N/A</v>
      </c>
      <c r="I112" s="21">
        <f ca="1">IFERROR(MIN(1, VLOOKUP(C112,'Vakantie-Feestdagen'!$U:$U,1,0)   ),0)</f>
        <v>0</v>
      </c>
      <c r="J112" s="21">
        <f ca="1">IFERROR(MIN(1, VLOOKUP(C112,Aanvraagformulier!$B$88:$B$104,1,0)   ),0)</f>
        <v>0</v>
      </c>
      <c r="K112" s="21">
        <f ca="1">IFERROR(MIN(1, VLOOKUP(C112,Aanvraagformulier!$N$88:$N$104,1,0)   ),0)</f>
        <v>0</v>
      </c>
      <c r="L112" s="21">
        <f t="shared" ca="1" si="10"/>
        <v>0</v>
      </c>
      <c r="M112" s="21">
        <f t="shared" ca="1" si="11"/>
        <v>0</v>
      </c>
      <c r="N112" s="105" t="e">
        <f t="shared" ca="1" si="12"/>
        <v>#N/A</v>
      </c>
    </row>
    <row r="113" spans="2:14" x14ac:dyDescent="0.2">
      <c r="B113" s="107">
        <f t="shared" ca="1" si="7"/>
        <v>44880</v>
      </c>
      <c r="C113" s="98">
        <f t="shared" ca="1" si="13"/>
        <v>44880</v>
      </c>
      <c r="D113" s="21">
        <f t="shared" ca="1" si="8"/>
        <v>2</v>
      </c>
      <c r="E113" s="98" t="e">
        <f ca="1">VLOOKUP(C113,'Vakantie-Feestdagen'!B:B,1,1)</f>
        <v>#N/A</v>
      </c>
      <c r="F113" s="98" t="e">
        <f ca="1">INDEX('Vakantie-Feestdagen'!C:C,MATCH(E113,'Vakantie-Feestdagen'!B:B,0))</f>
        <v>#N/A</v>
      </c>
      <c r="G113" s="21" t="e">
        <f ca="1">INDEX('Vakantie-Feestdagen'!D:D,MATCH(E113,'Vakantie-Feestdagen'!B:B,0))</f>
        <v>#N/A</v>
      </c>
      <c r="H113" s="21" t="e">
        <f t="shared" ca="1" si="9"/>
        <v>#N/A</v>
      </c>
      <c r="I113" s="21">
        <f ca="1">IFERROR(MIN(1, VLOOKUP(C113,'Vakantie-Feestdagen'!$U:$U,1,0)   ),0)</f>
        <v>0</v>
      </c>
      <c r="J113" s="21">
        <f ca="1">IFERROR(MIN(1, VLOOKUP(C113,Aanvraagformulier!$B$88:$B$104,1,0)   ),0)</f>
        <v>0</v>
      </c>
      <c r="K113" s="21">
        <f ca="1">IFERROR(MIN(1, VLOOKUP(C113,Aanvraagformulier!$N$88:$N$104,1,0)   ),0)</f>
        <v>0</v>
      </c>
      <c r="L113" s="21">
        <f t="shared" ca="1" si="10"/>
        <v>0</v>
      </c>
      <c r="M113" s="21">
        <f t="shared" ca="1" si="11"/>
        <v>0</v>
      </c>
      <c r="N113" s="105" t="e">
        <f t="shared" ca="1" si="12"/>
        <v>#N/A</v>
      </c>
    </row>
    <row r="114" spans="2:14" x14ac:dyDescent="0.2">
      <c r="B114" s="107">
        <f t="shared" ca="1" si="7"/>
        <v>44881</v>
      </c>
      <c r="C114" s="98">
        <f t="shared" ca="1" si="13"/>
        <v>44881</v>
      </c>
      <c r="D114" s="21">
        <f t="shared" ca="1" si="8"/>
        <v>3</v>
      </c>
      <c r="E114" s="98" t="e">
        <f ca="1">VLOOKUP(C114,'Vakantie-Feestdagen'!B:B,1,1)</f>
        <v>#N/A</v>
      </c>
      <c r="F114" s="98" t="e">
        <f ca="1">INDEX('Vakantie-Feestdagen'!C:C,MATCH(E114,'Vakantie-Feestdagen'!B:B,0))</f>
        <v>#N/A</v>
      </c>
      <c r="G114" s="21" t="e">
        <f ca="1">INDEX('Vakantie-Feestdagen'!D:D,MATCH(E114,'Vakantie-Feestdagen'!B:B,0))</f>
        <v>#N/A</v>
      </c>
      <c r="H114" s="21" t="e">
        <f t="shared" ca="1" si="9"/>
        <v>#N/A</v>
      </c>
      <c r="I114" s="21">
        <f ca="1">IFERROR(MIN(1, VLOOKUP(C114,'Vakantie-Feestdagen'!$U:$U,1,0)   ),0)</f>
        <v>0</v>
      </c>
      <c r="J114" s="21">
        <f ca="1">IFERROR(MIN(1, VLOOKUP(C114,Aanvraagformulier!$B$88:$B$104,1,0)   ),0)</f>
        <v>0</v>
      </c>
      <c r="K114" s="21">
        <f ca="1">IFERROR(MIN(1, VLOOKUP(C114,Aanvraagformulier!$N$88:$N$104,1,0)   ),0)</f>
        <v>0</v>
      </c>
      <c r="L114" s="21">
        <f t="shared" ca="1" si="10"/>
        <v>0</v>
      </c>
      <c r="M114" s="21">
        <f t="shared" ca="1" si="11"/>
        <v>0</v>
      </c>
      <c r="N114" s="105" t="e">
        <f t="shared" ca="1" si="12"/>
        <v>#N/A</v>
      </c>
    </row>
    <row r="115" spans="2:14" x14ac:dyDescent="0.2">
      <c r="B115" s="107">
        <f t="shared" ca="1" si="7"/>
        <v>44882</v>
      </c>
      <c r="C115" s="98">
        <f t="shared" ca="1" si="13"/>
        <v>44882</v>
      </c>
      <c r="D115" s="21">
        <f t="shared" ca="1" si="8"/>
        <v>4</v>
      </c>
      <c r="E115" s="98" t="e">
        <f ca="1">VLOOKUP(C115,'Vakantie-Feestdagen'!B:B,1,1)</f>
        <v>#N/A</v>
      </c>
      <c r="F115" s="98" t="e">
        <f ca="1">INDEX('Vakantie-Feestdagen'!C:C,MATCH(E115,'Vakantie-Feestdagen'!B:B,0))</f>
        <v>#N/A</v>
      </c>
      <c r="G115" s="21" t="e">
        <f ca="1">INDEX('Vakantie-Feestdagen'!D:D,MATCH(E115,'Vakantie-Feestdagen'!B:B,0))</f>
        <v>#N/A</v>
      </c>
      <c r="H115" s="21" t="e">
        <f t="shared" ca="1" si="9"/>
        <v>#N/A</v>
      </c>
      <c r="I115" s="21">
        <f ca="1">IFERROR(MIN(1, VLOOKUP(C115,'Vakantie-Feestdagen'!$U:$U,1,0)   ),0)</f>
        <v>0</v>
      </c>
      <c r="J115" s="21">
        <f ca="1">IFERROR(MIN(1, VLOOKUP(C115,Aanvraagformulier!$B$88:$B$104,1,0)   ),0)</f>
        <v>0</v>
      </c>
      <c r="K115" s="21">
        <f ca="1">IFERROR(MIN(1, VLOOKUP(C115,Aanvraagformulier!$N$88:$N$104,1,0)   ),0)</f>
        <v>0</v>
      </c>
      <c r="L115" s="21">
        <f t="shared" ca="1" si="10"/>
        <v>0</v>
      </c>
      <c r="M115" s="21">
        <f t="shared" ca="1" si="11"/>
        <v>0</v>
      </c>
      <c r="N115" s="105" t="e">
        <f t="shared" ca="1" si="12"/>
        <v>#N/A</v>
      </c>
    </row>
    <row r="116" spans="2:14" x14ac:dyDescent="0.2">
      <c r="B116" s="107">
        <f t="shared" ca="1" si="7"/>
        <v>44883</v>
      </c>
      <c r="C116" s="98">
        <f t="shared" ca="1" si="13"/>
        <v>44883</v>
      </c>
      <c r="D116" s="21">
        <f t="shared" ca="1" si="8"/>
        <v>5</v>
      </c>
      <c r="E116" s="98" t="e">
        <f ca="1">VLOOKUP(C116,'Vakantie-Feestdagen'!B:B,1,1)</f>
        <v>#N/A</v>
      </c>
      <c r="F116" s="98" t="e">
        <f ca="1">INDEX('Vakantie-Feestdagen'!C:C,MATCH(E116,'Vakantie-Feestdagen'!B:B,0))</f>
        <v>#N/A</v>
      </c>
      <c r="G116" s="21" t="e">
        <f ca="1">INDEX('Vakantie-Feestdagen'!D:D,MATCH(E116,'Vakantie-Feestdagen'!B:B,0))</f>
        <v>#N/A</v>
      </c>
      <c r="H116" s="21" t="e">
        <f t="shared" ca="1" si="9"/>
        <v>#N/A</v>
      </c>
      <c r="I116" s="21">
        <f ca="1">IFERROR(MIN(1, VLOOKUP(C116,'Vakantie-Feestdagen'!$U:$U,1,0)   ),0)</f>
        <v>0</v>
      </c>
      <c r="J116" s="21">
        <f ca="1">IFERROR(MIN(1, VLOOKUP(C116,Aanvraagformulier!$B$88:$B$104,1,0)   ),0)</f>
        <v>0</v>
      </c>
      <c r="K116" s="21">
        <f ca="1">IFERROR(MIN(1, VLOOKUP(C116,Aanvraagformulier!$N$88:$N$104,1,0)   ),0)</f>
        <v>0</v>
      </c>
      <c r="L116" s="21">
        <f t="shared" ca="1" si="10"/>
        <v>0</v>
      </c>
      <c r="M116" s="21">
        <f t="shared" ca="1" si="11"/>
        <v>0</v>
      </c>
      <c r="N116" s="105" t="e">
        <f t="shared" ca="1" si="12"/>
        <v>#N/A</v>
      </c>
    </row>
    <row r="117" spans="2:14" x14ac:dyDescent="0.2">
      <c r="B117" s="107">
        <f t="shared" ca="1" si="7"/>
        <v>44884</v>
      </c>
      <c r="C117" s="98">
        <f t="shared" ca="1" si="13"/>
        <v>44884</v>
      </c>
      <c r="D117" s="21">
        <f t="shared" ca="1" si="8"/>
        <v>6</v>
      </c>
      <c r="E117" s="98" t="e">
        <f ca="1">VLOOKUP(C117,'Vakantie-Feestdagen'!B:B,1,1)</f>
        <v>#N/A</v>
      </c>
      <c r="F117" s="98" t="e">
        <f ca="1">INDEX('Vakantie-Feestdagen'!C:C,MATCH(E117,'Vakantie-Feestdagen'!B:B,0))</f>
        <v>#N/A</v>
      </c>
      <c r="G117" s="21" t="e">
        <f ca="1">INDEX('Vakantie-Feestdagen'!D:D,MATCH(E117,'Vakantie-Feestdagen'!B:B,0))</f>
        <v>#N/A</v>
      </c>
      <c r="H117" s="21" t="e">
        <f t="shared" ca="1" si="9"/>
        <v>#N/A</v>
      </c>
      <c r="I117" s="21">
        <f ca="1">IFERROR(MIN(1, VLOOKUP(C117,'Vakantie-Feestdagen'!$U:$U,1,0)   ),0)</f>
        <v>0</v>
      </c>
      <c r="J117" s="21">
        <f ca="1">IFERROR(MIN(1, VLOOKUP(C117,Aanvraagformulier!$B$88:$B$104,1,0)   ),0)</f>
        <v>0</v>
      </c>
      <c r="K117" s="21">
        <f ca="1">IFERROR(MIN(1, VLOOKUP(C117,Aanvraagformulier!$N$88:$N$104,1,0)   ),0)</f>
        <v>0</v>
      </c>
      <c r="L117" s="21">
        <f t="shared" ca="1" si="10"/>
        <v>0</v>
      </c>
      <c r="M117" s="21">
        <f t="shared" ca="1" si="11"/>
        <v>0</v>
      </c>
      <c r="N117" s="105" t="e">
        <f t="shared" ca="1" si="12"/>
        <v>#N/A</v>
      </c>
    </row>
    <row r="118" spans="2:14" x14ac:dyDescent="0.2">
      <c r="B118" s="107">
        <f t="shared" ca="1" si="7"/>
        <v>44885</v>
      </c>
      <c r="C118" s="98">
        <f t="shared" ca="1" si="13"/>
        <v>44885</v>
      </c>
      <c r="D118" s="21">
        <f t="shared" ca="1" si="8"/>
        <v>7</v>
      </c>
      <c r="E118" s="98" t="e">
        <f ca="1">VLOOKUP(C118,'Vakantie-Feestdagen'!B:B,1,1)</f>
        <v>#N/A</v>
      </c>
      <c r="F118" s="98" t="e">
        <f ca="1">INDEX('Vakantie-Feestdagen'!C:C,MATCH(E118,'Vakantie-Feestdagen'!B:B,0))</f>
        <v>#N/A</v>
      </c>
      <c r="G118" s="21" t="e">
        <f ca="1">INDEX('Vakantie-Feestdagen'!D:D,MATCH(E118,'Vakantie-Feestdagen'!B:B,0))</f>
        <v>#N/A</v>
      </c>
      <c r="H118" s="21" t="e">
        <f t="shared" ca="1" si="9"/>
        <v>#N/A</v>
      </c>
      <c r="I118" s="21">
        <f ca="1">IFERROR(MIN(1, VLOOKUP(C118,'Vakantie-Feestdagen'!$U:$U,1,0)   ),0)</f>
        <v>0</v>
      </c>
      <c r="J118" s="21">
        <f ca="1">IFERROR(MIN(1, VLOOKUP(C118,Aanvraagformulier!$B$88:$B$104,1,0)   ),0)</f>
        <v>0</v>
      </c>
      <c r="K118" s="21">
        <f ca="1">IFERROR(MIN(1, VLOOKUP(C118,Aanvraagformulier!$N$88:$N$104,1,0)   ),0)</f>
        <v>0</v>
      </c>
      <c r="L118" s="21">
        <f t="shared" ca="1" si="10"/>
        <v>0</v>
      </c>
      <c r="M118" s="21">
        <f t="shared" ca="1" si="11"/>
        <v>0</v>
      </c>
      <c r="N118" s="105" t="e">
        <f t="shared" ca="1" si="12"/>
        <v>#N/A</v>
      </c>
    </row>
    <row r="119" spans="2:14" x14ac:dyDescent="0.2">
      <c r="B119" s="107">
        <f t="shared" ca="1" si="7"/>
        <v>44886</v>
      </c>
      <c r="C119" s="98">
        <f t="shared" ca="1" si="13"/>
        <v>44886</v>
      </c>
      <c r="D119" s="21">
        <f t="shared" ca="1" si="8"/>
        <v>1</v>
      </c>
      <c r="E119" s="98" t="e">
        <f ca="1">VLOOKUP(C119,'Vakantie-Feestdagen'!B:B,1,1)</f>
        <v>#N/A</v>
      </c>
      <c r="F119" s="98" t="e">
        <f ca="1">INDEX('Vakantie-Feestdagen'!C:C,MATCH(E119,'Vakantie-Feestdagen'!B:B,0))</f>
        <v>#N/A</v>
      </c>
      <c r="G119" s="21" t="e">
        <f ca="1">INDEX('Vakantie-Feestdagen'!D:D,MATCH(E119,'Vakantie-Feestdagen'!B:B,0))</f>
        <v>#N/A</v>
      </c>
      <c r="H119" s="21" t="e">
        <f t="shared" ca="1" si="9"/>
        <v>#N/A</v>
      </c>
      <c r="I119" s="21">
        <f ca="1">IFERROR(MIN(1, VLOOKUP(C119,'Vakantie-Feestdagen'!$U:$U,1,0)   ),0)</f>
        <v>0</v>
      </c>
      <c r="J119" s="21">
        <f ca="1">IFERROR(MIN(1, VLOOKUP(C119,Aanvraagformulier!$B$88:$B$104,1,0)   ),0)</f>
        <v>0</v>
      </c>
      <c r="K119" s="21">
        <f ca="1">IFERROR(MIN(1, VLOOKUP(C119,Aanvraagformulier!$N$88:$N$104,1,0)   ),0)</f>
        <v>0</v>
      </c>
      <c r="L119" s="21">
        <f t="shared" ca="1" si="10"/>
        <v>0</v>
      </c>
      <c r="M119" s="21">
        <f t="shared" ca="1" si="11"/>
        <v>0</v>
      </c>
      <c r="N119" s="105" t="e">
        <f t="shared" ca="1" si="12"/>
        <v>#N/A</v>
      </c>
    </row>
    <row r="120" spans="2:14" x14ac:dyDescent="0.2">
      <c r="B120" s="107">
        <f t="shared" ca="1" si="7"/>
        <v>44887</v>
      </c>
      <c r="C120" s="98">
        <f t="shared" ca="1" si="13"/>
        <v>44887</v>
      </c>
      <c r="D120" s="21">
        <f t="shared" ca="1" si="8"/>
        <v>2</v>
      </c>
      <c r="E120" s="98" t="e">
        <f ca="1">VLOOKUP(C120,'Vakantie-Feestdagen'!B:B,1,1)</f>
        <v>#N/A</v>
      </c>
      <c r="F120" s="98" t="e">
        <f ca="1">INDEX('Vakantie-Feestdagen'!C:C,MATCH(E120,'Vakantie-Feestdagen'!B:B,0))</f>
        <v>#N/A</v>
      </c>
      <c r="G120" s="21" t="e">
        <f ca="1">INDEX('Vakantie-Feestdagen'!D:D,MATCH(E120,'Vakantie-Feestdagen'!B:B,0))</f>
        <v>#N/A</v>
      </c>
      <c r="H120" s="21" t="e">
        <f t="shared" ca="1" si="9"/>
        <v>#N/A</v>
      </c>
      <c r="I120" s="21">
        <f ca="1">IFERROR(MIN(1, VLOOKUP(C120,'Vakantie-Feestdagen'!$U:$U,1,0)   ),0)</f>
        <v>0</v>
      </c>
      <c r="J120" s="21">
        <f ca="1">IFERROR(MIN(1, VLOOKUP(C120,Aanvraagformulier!$B$88:$B$104,1,0)   ),0)</f>
        <v>0</v>
      </c>
      <c r="K120" s="21">
        <f ca="1">IFERROR(MIN(1, VLOOKUP(C120,Aanvraagformulier!$N$88:$N$104,1,0)   ),0)</f>
        <v>0</v>
      </c>
      <c r="L120" s="21">
        <f t="shared" ca="1" si="10"/>
        <v>0</v>
      </c>
      <c r="M120" s="21">
        <f t="shared" ca="1" si="11"/>
        <v>0</v>
      </c>
      <c r="N120" s="105" t="e">
        <f t="shared" ca="1" si="12"/>
        <v>#N/A</v>
      </c>
    </row>
    <row r="121" spans="2:14" x14ac:dyDescent="0.2">
      <c r="B121" s="107">
        <f t="shared" ca="1" si="7"/>
        <v>44888</v>
      </c>
      <c r="C121" s="98">
        <f t="shared" ca="1" si="13"/>
        <v>44888</v>
      </c>
      <c r="D121" s="21">
        <f t="shared" ca="1" si="8"/>
        <v>3</v>
      </c>
      <c r="E121" s="98" t="e">
        <f ca="1">VLOOKUP(C121,'Vakantie-Feestdagen'!B:B,1,1)</f>
        <v>#N/A</v>
      </c>
      <c r="F121" s="98" t="e">
        <f ca="1">INDEX('Vakantie-Feestdagen'!C:C,MATCH(E121,'Vakantie-Feestdagen'!B:B,0))</f>
        <v>#N/A</v>
      </c>
      <c r="G121" s="21" t="e">
        <f ca="1">INDEX('Vakantie-Feestdagen'!D:D,MATCH(E121,'Vakantie-Feestdagen'!B:B,0))</f>
        <v>#N/A</v>
      </c>
      <c r="H121" s="21" t="e">
        <f t="shared" ca="1" si="9"/>
        <v>#N/A</v>
      </c>
      <c r="I121" s="21">
        <f ca="1">IFERROR(MIN(1, VLOOKUP(C121,'Vakantie-Feestdagen'!$U:$U,1,0)   ),0)</f>
        <v>0</v>
      </c>
      <c r="J121" s="21">
        <f ca="1">IFERROR(MIN(1, VLOOKUP(C121,Aanvraagformulier!$B$88:$B$104,1,0)   ),0)</f>
        <v>0</v>
      </c>
      <c r="K121" s="21">
        <f ca="1">IFERROR(MIN(1, VLOOKUP(C121,Aanvraagformulier!$N$88:$N$104,1,0)   ),0)</f>
        <v>0</v>
      </c>
      <c r="L121" s="21">
        <f t="shared" ca="1" si="10"/>
        <v>0</v>
      </c>
      <c r="M121" s="21">
        <f t="shared" ca="1" si="11"/>
        <v>0</v>
      </c>
      <c r="N121" s="105" t="e">
        <f t="shared" ca="1" si="12"/>
        <v>#N/A</v>
      </c>
    </row>
    <row r="122" spans="2:14" x14ac:dyDescent="0.2">
      <c r="B122" s="107">
        <f t="shared" ca="1" si="7"/>
        <v>44889</v>
      </c>
      <c r="C122" s="98">
        <f t="shared" ca="1" si="13"/>
        <v>44889</v>
      </c>
      <c r="D122" s="21">
        <f t="shared" ca="1" si="8"/>
        <v>4</v>
      </c>
      <c r="E122" s="98" t="e">
        <f ca="1">VLOOKUP(C122,'Vakantie-Feestdagen'!B:B,1,1)</f>
        <v>#N/A</v>
      </c>
      <c r="F122" s="98" t="e">
        <f ca="1">INDEX('Vakantie-Feestdagen'!C:C,MATCH(E122,'Vakantie-Feestdagen'!B:B,0))</f>
        <v>#N/A</v>
      </c>
      <c r="G122" s="21" t="e">
        <f ca="1">INDEX('Vakantie-Feestdagen'!D:D,MATCH(E122,'Vakantie-Feestdagen'!B:B,0))</f>
        <v>#N/A</v>
      </c>
      <c r="H122" s="21" t="e">
        <f t="shared" ca="1" si="9"/>
        <v>#N/A</v>
      </c>
      <c r="I122" s="21">
        <f ca="1">IFERROR(MIN(1, VLOOKUP(C122,'Vakantie-Feestdagen'!$U:$U,1,0)   ),0)</f>
        <v>0</v>
      </c>
      <c r="J122" s="21">
        <f ca="1">IFERROR(MIN(1, VLOOKUP(C122,Aanvraagformulier!$B$88:$B$104,1,0)   ),0)</f>
        <v>0</v>
      </c>
      <c r="K122" s="21">
        <f ca="1">IFERROR(MIN(1, VLOOKUP(C122,Aanvraagformulier!$N$88:$N$104,1,0)   ),0)</f>
        <v>0</v>
      </c>
      <c r="L122" s="21">
        <f t="shared" ca="1" si="10"/>
        <v>0</v>
      </c>
      <c r="M122" s="21">
        <f t="shared" ca="1" si="11"/>
        <v>0</v>
      </c>
      <c r="N122" s="105" t="e">
        <f t="shared" ca="1" si="12"/>
        <v>#N/A</v>
      </c>
    </row>
    <row r="123" spans="2:14" x14ac:dyDescent="0.2">
      <c r="B123" s="107">
        <f t="shared" ca="1" si="7"/>
        <v>44890</v>
      </c>
      <c r="C123" s="98">
        <f t="shared" ca="1" si="13"/>
        <v>44890</v>
      </c>
      <c r="D123" s="21">
        <f t="shared" ca="1" si="8"/>
        <v>5</v>
      </c>
      <c r="E123" s="98" t="e">
        <f ca="1">VLOOKUP(C123,'Vakantie-Feestdagen'!B:B,1,1)</f>
        <v>#N/A</v>
      </c>
      <c r="F123" s="98" t="e">
        <f ca="1">INDEX('Vakantie-Feestdagen'!C:C,MATCH(E123,'Vakantie-Feestdagen'!B:B,0))</f>
        <v>#N/A</v>
      </c>
      <c r="G123" s="21" t="e">
        <f ca="1">INDEX('Vakantie-Feestdagen'!D:D,MATCH(E123,'Vakantie-Feestdagen'!B:B,0))</f>
        <v>#N/A</v>
      </c>
      <c r="H123" s="21" t="e">
        <f t="shared" ca="1" si="9"/>
        <v>#N/A</v>
      </c>
      <c r="I123" s="21">
        <f ca="1">IFERROR(MIN(1, VLOOKUP(C123,'Vakantie-Feestdagen'!$U:$U,1,0)   ),0)</f>
        <v>0</v>
      </c>
      <c r="J123" s="21">
        <f ca="1">IFERROR(MIN(1, VLOOKUP(C123,Aanvraagformulier!$B$88:$B$104,1,0)   ),0)</f>
        <v>0</v>
      </c>
      <c r="K123" s="21">
        <f ca="1">IFERROR(MIN(1, VLOOKUP(C123,Aanvraagformulier!$N$88:$N$104,1,0)   ),0)</f>
        <v>0</v>
      </c>
      <c r="L123" s="21">
        <f t="shared" ca="1" si="10"/>
        <v>0</v>
      </c>
      <c r="M123" s="21">
        <f t="shared" ca="1" si="11"/>
        <v>0</v>
      </c>
      <c r="N123" s="105" t="e">
        <f t="shared" ca="1" si="12"/>
        <v>#N/A</v>
      </c>
    </row>
    <row r="124" spans="2:14" x14ac:dyDescent="0.2">
      <c r="B124" s="107">
        <f t="shared" ca="1" si="7"/>
        <v>44891</v>
      </c>
      <c r="C124" s="98">
        <f t="shared" ca="1" si="13"/>
        <v>44891</v>
      </c>
      <c r="D124" s="21">
        <f t="shared" ca="1" si="8"/>
        <v>6</v>
      </c>
      <c r="E124" s="98" t="e">
        <f ca="1">VLOOKUP(C124,'Vakantie-Feestdagen'!B:B,1,1)</f>
        <v>#N/A</v>
      </c>
      <c r="F124" s="98" t="e">
        <f ca="1">INDEX('Vakantie-Feestdagen'!C:C,MATCH(E124,'Vakantie-Feestdagen'!B:B,0))</f>
        <v>#N/A</v>
      </c>
      <c r="G124" s="21" t="e">
        <f ca="1">INDEX('Vakantie-Feestdagen'!D:D,MATCH(E124,'Vakantie-Feestdagen'!B:B,0))</f>
        <v>#N/A</v>
      </c>
      <c r="H124" s="21" t="e">
        <f t="shared" ca="1" si="9"/>
        <v>#N/A</v>
      </c>
      <c r="I124" s="21">
        <f ca="1">IFERROR(MIN(1, VLOOKUP(C124,'Vakantie-Feestdagen'!$U:$U,1,0)   ),0)</f>
        <v>0</v>
      </c>
      <c r="J124" s="21">
        <f ca="1">IFERROR(MIN(1, VLOOKUP(C124,Aanvraagformulier!$B$88:$B$104,1,0)   ),0)</f>
        <v>0</v>
      </c>
      <c r="K124" s="21">
        <f ca="1">IFERROR(MIN(1, VLOOKUP(C124,Aanvraagformulier!$N$88:$N$104,1,0)   ),0)</f>
        <v>0</v>
      </c>
      <c r="L124" s="21">
        <f t="shared" ca="1" si="10"/>
        <v>0</v>
      </c>
      <c r="M124" s="21">
        <f t="shared" ca="1" si="11"/>
        <v>0</v>
      </c>
      <c r="N124" s="105" t="e">
        <f t="shared" ca="1" si="12"/>
        <v>#N/A</v>
      </c>
    </row>
    <row r="125" spans="2:14" x14ac:dyDescent="0.2">
      <c r="B125" s="107">
        <f t="shared" ca="1" si="7"/>
        <v>44892</v>
      </c>
      <c r="C125" s="98">
        <f t="shared" ca="1" si="13"/>
        <v>44892</v>
      </c>
      <c r="D125" s="21">
        <f t="shared" ca="1" si="8"/>
        <v>7</v>
      </c>
      <c r="E125" s="98" t="e">
        <f ca="1">VLOOKUP(C125,'Vakantie-Feestdagen'!B:B,1,1)</f>
        <v>#N/A</v>
      </c>
      <c r="F125" s="98" t="e">
        <f ca="1">INDEX('Vakantie-Feestdagen'!C:C,MATCH(E125,'Vakantie-Feestdagen'!B:B,0))</f>
        <v>#N/A</v>
      </c>
      <c r="G125" s="21" t="e">
        <f ca="1">INDEX('Vakantie-Feestdagen'!D:D,MATCH(E125,'Vakantie-Feestdagen'!B:B,0))</f>
        <v>#N/A</v>
      </c>
      <c r="H125" s="21" t="e">
        <f t="shared" ca="1" si="9"/>
        <v>#N/A</v>
      </c>
      <c r="I125" s="21">
        <f ca="1">IFERROR(MIN(1, VLOOKUP(C125,'Vakantie-Feestdagen'!$U:$U,1,0)   ),0)</f>
        <v>0</v>
      </c>
      <c r="J125" s="21">
        <f ca="1">IFERROR(MIN(1, VLOOKUP(C125,Aanvraagformulier!$B$88:$B$104,1,0)   ),0)</f>
        <v>0</v>
      </c>
      <c r="K125" s="21">
        <f ca="1">IFERROR(MIN(1, VLOOKUP(C125,Aanvraagformulier!$N$88:$N$104,1,0)   ),0)</f>
        <v>0</v>
      </c>
      <c r="L125" s="21">
        <f t="shared" ca="1" si="10"/>
        <v>0</v>
      </c>
      <c r="M125" s="21">
        <f t="shared" ca="1" si="11"/>
        <v>0</v>
      </c>
      <c r="N125" s="105" t="e">
        <f t="shared" ca="1" si="12"/>
        <v>#N/A</v>
      </c>
    </row>
    <row r="126" spans="2:14" x14ac:dyDescent="0.2">
      <c r="B126" s="107">
        <f t="shared" ca="1" si="7"/>
        <v>44893</v>
      </c>
      <c r="C126" s="98">
        <f t="shared" ca="1" si="13"/>
        <v>44893</v>
      </c>
      <c r="D126" s="21">
        <f t="shared" ca="1" si="8"/>
        <v>1</v>
      </c>
      <c r="E126" s="98" t="e">
        <f ca="1">VLOOKUP(C126,'Vakantie-Feestdagen'!B:B,1,1)</f>
        <v>#N/A</v>
      </c>
      <c r="F126" s="98" t="e">
        <f ca="1">INDEX('Vakantie-Feestdagen'!C:C,MATCH(E126,'Vakantie-Feestdagen'!B:B,0))</f>
        <v>#N/A</v>
      </c>
      <c r="G126" s="21" t="e">
        <f ca="1">INDEX('Vakantie-Feestdagen'!D:D,MATCH(E126,'Vakantie-Feestdagen'!B:B,0))</f>
        <v>#N/A</v>
      </c>
      <c r="H126" s="21" t="e">
        <f t="shared" ca="1" si="9"/>
        <v>#N/A</v>
      </c>
      <c r="I126" s="21">
        <f ca="1">IFERROR(MIN(1, VLOOKUP(C126,'Vakantie-Feestdagen'!$U:$U,1,0)   ),0)</f>
        <v>0</v>
      </c>
      <c r="J126" s="21">
        <f ca="1">IFERROR(MIN(1, VLOOKUP(C126,Aanvraagformulier!$B$88:$B$104,1,0)   ),0)</f>
        <v>0</v>
      </c>
      <c r="K126" s="21">
        <f ca="1">IFERROR(MIN(1, VLOOKUP(C126,Aanvraagformulier!$N$88:$N$104,1,0)   ),0)</f>
        <v>0</v>
      </c>
      <c r="L126" s="21">
        <f t="shared" ca="1" si="10"/>
        <v>0</v>
      </c>
      <c r="M126" s="21">
        <f t="shared" ca="1" si="11"/>
        <v>0</v>
      </c>
      <c r="N126" s="105" t="e">
        <f t="shared" ca="1" si="12"/>
        <v>#N/A</v>
      </c>
    </row>
    <row r="127" spans="2:14" x14ac:dyDescent="0.2">
      <c r="B127" s="107">
        <f t="shared" ca="1" si="7"/>
        <v>44894</v>
      </c>
      <c r="C127" s="98">
        <f t="shared" ca="1" si="13"/>
        <v>44894</v>
      </c>
      <c r="D127" s="21">
        <f t="shared" ca="1" si="8"/>
        <v>2</v>
      </c>
      <c r="E127" s="98" t="e">
        <f ca="1">VLOOKUP(C127,'Vakantie-Feestdagen'!B:B,1,1)</f>
        <v>#N/A</v>
      </c>
      <c r="F127" s="98" t="e">
        <f ca="1">INDEX('Vakantie-Feestdagen'!C:C,MATCH(E127,'Vakantie-Feestdagen'!B:B,0))</f>
        <v>#N/A</v>
      </c>
      <c r="G127" s="21" t="e">
        <f ca="1">INDEX('Vakantie-Feestdagen'!D:D,MATCH(E127,'Vakantie-Feestdagen'!B:B,0))</f>
        <v>#N/A</v>
      </c>
      <c r="H127" s="21" t="e">
        <f t="shared" ca="1" si="9"/>
        <v>#N/A</v>
      </c>
      <c r="I127" s="21">
        <f ca="1">IFERROR(MIN(1, VLOOKUP(C127,'Vakantie-Feestdagen'!$U:$U,1,0)   ),0)</f>
        <v>0</v>
      </c>
      <c r="J127" s="21">
        <f ca="1">IFERROR(MIN(1, VLOOKUP(C127,Aanvraagformulier!$B$88:$B$104,1,0)   ),0)</f>
        <v>0</v>
      </c>
      <c r="K127" s="21">
        <f ca="1">IFERROR(MIN(1, VLOOKUP(C127,Aanvraagformulier!$N$88:$N$104,1,0)   ),0)</f>
        <v>0</v>
      </c>
      <c r="L127" s="21">
        <f t="shared" ca="1" si="10"/>
        <v>0</v>
      </c>
      <c r="M127" s="21">
        <f t="shared" ca="1" si="11"/>
        <v>0</v>
      </c>
      <c r="N127" s="105" t="e">
        <f t="shared" ca="1" si="12"/>
        <v>#N/A</v>
      </c>
    </row>
    <row r="128" spans="2:14" x14ac:dyDescent="0.2">
      <c r="B128" s="107">
        <f t="shared" ca="1" si="7"/>
        <v>44895</v>
      </c>
      <c r="C128" s="98">
        <f t="shared" ca="1" si="13"/>
        <v>44895</v>
      </c>
      <c r="D128" s="21">
        <f t="shared" ca="1" si="8"/>
        <v>3</v>
      </c>
      <c r="E128" s="98" t="e">
        <f ca="1">VLOOKUP(C128,'Vakantie-Feestdagen'!B:B,1,1)</f>
        <v>#N/A</v>
      </c>
      <c r="F128" s="98" t="e">
        <f ca="1">INDEX('Vakantie-Feestdagen'!C:C,MATCH(E128,'Vakantie-Feestdagen'!B:B,0))</f>
        <v>#N/A</v>
      </c>
      <c r="G128" s="21" t="e">
        <f ca="1">INDEX('Vakantie-Feestdagen'!D:D,MATCH(E128,'Vakantie-Feestdagen'!B:B,0))</f>
        <v>#N/A</v>
      </c>
      <c r="H128" s="21" t="e">
        <f t="shared" ca="1" si="9"/>
        <v>#N/A</v>
      </c>
      <c r="I128" s="21">
        <f ca="1">IFERROR(MIN(1, VLOOKUP(C128,'Vakantie-Feestdagen'!$U:$U,1,0)   ),0)</f>
        <v>0</v>
      </c>
      <c r="J128" s="21">
        <f ca="1">IFERROR(MIN(1, VLOOKUP(C128,Aanvraagformulier!$B$88:$B$104,1,0)   ),0)</f>
        <v>0</v>
      </c>
      <c r="K128" s="21">
        <f ca="1">IFERROR(MIN(1, VLOOKUP(C128,Aanvraagformulier!$N$88:$N$104,1,0)   ),0)</f>
        <v>0</v>
      </c>
      <c r="L128" s="21">
        <f t="shared" ca="1" si="10"/>
        <v>0</v>
      </c>
      <c r="M128" s="21">
        <f t="shared" ca="1" si="11"/>
        <v>0</v>
      </c>
      <c r="N128" s="105" t="e">
        <f t="shared" ca="1" si="12"/>
        <v>#N/A</v>
      </c>
    </row>
    <row r="129" spans="2:14" x14ac:dyDescent="0.2">
      <c r="B129" s="107">
        <f t="shared" ca="1" si="7"/>
        <v>44896</v>
      </c>
      <c r="C129" s="98">
        <f t="shared" ca="1" si="13"/>
        <v>44896</v>
      </c>
      <c r="D129" s="21">
        <f t="shared" ca="1" si="8"/>
        <v>4</v>
      </c>
      <c r="E129" s="98" t="e">
        <f ca="1">VLOOKUP(C129,'Vakantie-Feestdagen'!B:B,1,1)</f>
        <v>#N/A</v>
      </c>
      <c r="F129" s="98" t="e">
        <f ca="1">INDEX('Vakantie-Feestdagen'!C:C,MATCH(E129,'Vakantie-Feestdagen'!B:B,0))</f>
        <v>#N/A</v>
      </c>
      <c r="G129" s="21" t="e">
        <f ca="1">INDEX('Vakantie-Feestdagen'!D:D,MATCH(E129,'Vakantie-Feestdagen'!B:B,0))</f>
        <v>#N/A</v>
      </c>
      <c r="H129" s="21" t="e">
        <f t="shared" ca="1" si="9"/>
        <v>#N/A</v>
      </c>
      <c r="I129" s="21">
        <f ca="1">IFERROR(MIN(1, VLOOKUP(C129,'Vakantie-Feestdagen'!$U:$U,1,0)   ),0)</f>
        <v>0</v>
      </c>
      <c r="J129" s="21">
        <f ca="1">IFERROR(MIN(1, VLOOKUP(C129,Aanvraagformulier!$B$88:$B$104,1,0)   ),0)</f>
        <v>0</v>
      </c>
      <c r="K129" s="21">
        <f ca="1">IFERROR(MIN(1, VLOOKUP(C129,Aanvraagformulier!$N$88:$N$104,1,0)   ),0)</f>
        <v>0</v>
      </c>
      <c r="L129" s="21">
        <f t="shared" ca="1" si="10"/>
        <v>0</v>
      </c>
      <c r="M129" s="21">
        <f t="shared" ca="1" si="11"/>
        <v>0</v>
      </c>
      <c r="N129" s="105" t="e">
        <f t="shared" ca="1" si="12"/>
        <v>#N/A</v>
      </c>
    </row>
    <row r="130" spans="2:14" x14ac:dyDescent="0.2">
      <c r="B130" s="107">
        <f t="shared" ca="1" si="7"/>
        <v>44897</v>
      </c>
      <c r="C130" s="98">
        <f t="shared" ca="1" si="13"/>
        <v>44897</v>
      </c>
      <c r="D130" s="21">
        <f t="shared" ca="1" si="8"/>
        <v>5</v>
      </c>
      <c r="E130" s="98" t="e">
        <f ca="1">VLOOKUP(C130,'Vakantie-Feestdagen'!B:B,1,1)</f>
        <v>#N/A</v>
      </c>
      <c r="F130" s="98" t="e">
        <f ca="1">INDEX('Vakantie-Feestdagen'!C:C,MATCH(E130,'Vakantie-Feestdagen'!B:B,0))</f>
        <v>#N/A</v>
      </c>
      <c r="G130" s="21" t="e">
        <f ca="1">INDEX('Vakantie-Feestdagen'!D:D,MATCH(E130,'Vakantie-Feestdagen'!B:B,0))</f>
        <v>#N/A</v>
      </c>
      <c r="H130" s="21" t="e">
        <f t="shared" ca="1" si="9"/>
        <v>#N/A</v>
      </c>
      <c r="I130" s="21">
        <f ca="1">IFERROR(MIN(1, VLOOKUP(C130,'Vakantie-Feestdagen'!$U:$U,1,0)   ),0)</f>
        <v>0</v>
      </c>
      <c r="J130" s="21">
        <f ca="1">IFERROR(MIN(1, VLOOKUP(C130,Aanvraagformulier!$B$88:$B$104,1,0)   ),0)</f>
        <v>0</v>
      </c>
      <c r="K130" s="21">
        <f ca="1">IFERROR(MIN(1, VLOOKUP(C130,Aanvraagformulier!$N$88:$N$104,1,0)   ),0)</f>
        <v>0</v>
      </c>
      <c r="L130" s="21">
        <f t="shared" ca="1" si="10"/>
        <v>0</v>
      </c>
      <c r="M130" s="21">
        <f t="shared" ca="1" si="11"/>
        <v>0</v>
      </c>
      <c r="N130" s="105" t="e">
        <f t="shared" ca="1" si="12"/>
        <v>#N/A</v>
      </c>
    </row>
    <row r="131" spans="2:14" x14ac:dyDescent="0.2">
      <c r="B131" s="107">
        <f t="shared" ca="1" si="7"/>
        <v>44898</v>
      </c>
      <c r="C131" s="98">
        <f t="shared" ca="1" si="13"/>
        <v>44898</v>
      </c>
      <c r="D131" s="21">
        <f t="shared" ca="1" si="8"/>
        <v>6</v>
      </c>
      <c r="E131" s="98" t="e">
        <f ca="1">VLOOKUP(C131,'Vakantie-Feestdagen'!B:B,1,1)</f>
        <v>#N/A</v>
      </c>
      <c r="F131" s="98" t="e">
        <f ca="1">INDEX('Vakantie-Feestdagen'!C:C,MATCH(E131,'Vakantie-Feestdagen'!B:B,0))</f>
        <v>#N/A</v>
      </c>
      <c r="G131" s="21" t="e">
        <f ca="1">INDEX('Vakantie-Feestdagen'!D:D,MATCH(E131,'Vakantie-Feestdagen'!B:B,0))</f>
        <v>#N/A</v>
      </c>
      <c r="H131" s="21" t="e">
        <f t="shared" ca="1" si="9"/>
        <v>#N/A</v>
      </c>
      <c r="I131" s="21">
        <f ca="1">IFERROR(MIN(1, VLOOKUP(C131,'Vakantie-Feestdagen'!$U:$U,1,0)   ),0)</f>
        <v>0</v>
      </c>
      <c r="J131" s="21">
        <f ca="1">IFERROR(MIN(1, VLOOKUP(C131,Aanvraagformulier!$B$88:$B$104,1,0)   ),0)</f>
        <v>0</v>
      </c>
      <c r="K131" s="21">
        <f ca="1">IFERROR(MIN(1, VLOOKUP(C131,Aanvraagformulier!$N$88:$N$104,1,0)   ),0)</f>
        <v>0</v>
      </c>
      <c r="L131" s="21">
        <f t="shared" ca="1" si="10"/>
        <v>0</v>
      </c>
      <c r="M131" s="21">
        <f t="shared" ca="1" si="11"/>
        <v>0</v>
      </c>
      <c r="N131" s="105" t="e">
        <f t="shared" ca="1" si="12"/>
        <v>#N/A</v>
      </c>
    </row>
    <row r="132" spans="2:14" x14ac:dyDescent="0.2">
      <c r="B132" s="107">
        <f t="shared" ca="1" si="7"/>
        <v>44899</v>
      </c>
      <c r="C132" s="98">
        <f t="shared" ca="1" si="13"/>
        <v>44899</v>
      </c>
      <c r="D132" s="21">
        <f t="shared" ca="1" si="8"/>
        <v>7</v>
      </c>
      <c r="E132" s="98" t="e">
        <f ca="1">VLOOKUP(C132,'Vakantie-Feestdagen'!B:B,1,1)</f>
        <v>#N/A</v>
      </c>
      <c r="F132" s="98" t="e">
        <f ca="1">INDEX('Vakantie-Feestdagen'!C:C,MATCH(E132,'Vakantie-Feestdagen'!B:B,0))</f>
        <v>#N/A</v>
      </c>
      <c r="G132" s="21" t="e">
        <f ca="1">INDEX('Vakantie-Feestdagen'!D:D,MATCH(E132,'Vakantie-Feestdagen'!B:B,0))</f>
        <v>#N/A</v>
      </c>
      <c r="H132" s="21" t="e">
        <f t="shared" ca="1" si="9"/>
        <v>#N/A</v>
      </c>
      <c r="I132" s="21">
        <f ca="1">IFERROR(MIN(1, VLOOKUP(C132,'Vakantie-Feestdagen'!$U:$U,1,0)   ),0)</f>
        <v>0</v>
      </c>
      <c r="J132" s="21">
        <f ca="1">IFERROR(MIN(1, VLOOKUP(C132,Aanvraagformulier!$B$88:$B$104,1,0)   ),0)</f>
        <v>0</v>
      </c>
      <c r="K132" s="21">
        <f ca="1">IFERROR(MIN(1, VLOOKUP(C132,Aanvraagformulier!$N$88:$N$104,1,0)   ),0)</f>
        <v>0</v>
      </c>
      <c r="L132" s="21">
        <f t="shared" ca="1" si="10"/>
        <v>0</v>
      </c>
      <c r="M132" s="21">
        <f t="shared" ca="1" si="11"/>
        <v>0</v>
      </c>
      <c r="N132" s="105" t="e">
        <f t="shared" ca="1" si="12"/>
        <v>#N/A</v>
      </c>
    </row>
    <row r="133" spans="2:14" x14ac:dyDescent="0.2">
      <c r="B133" s="107">
        <f t="shared" ca="1" si="7"/>
        <v>44900</v>
      </c>
      <c r="C133" s="98">
        <f t="shared" ca="1" si="13"/>
        <v>44900</v>
      </c>
      <c r="D133" s="21">
        <f t="shared" ca="1" si="8"/>
        <v>1</v>
      </c>
      <c r="E133" s="98" t="e">
        <f ca="1">VLOOKUP(C133,'Vakantie-Feestdagen'!B:B,1,1)</f>
        <v>#N/A</v>
      </c>
      <c r="F133" s="98" t="e">
        <f ca="1">INDEX('Vakantie-Feestdagen'!C:C,MATCH(E133,'Vakantie-Feestdagen'!B:B,0))</f>
        <v>#N/A</v>
      </c>
      <c r="G133" s="21" t="e">
        <f ca="1">INDEX('Vakantie-Feestdagen'!D:D,MATCH(E133,'Vakantie-Feestdagen'!B:B,0))</f>
        <v>#N/A</v>
      </c>
      <c r="H133" s="21" t="e">
        <f t="shared" ca="1" si="9"/>
        <v>#N/A</v>
      </c>
      <c r="I133" s="21">
        <f ca="1">IFERROR(MIN(1, VLOOKUP(C133,'Vakantie-Feestdagen'!$U:$U,1,0)   ),0)</f>
        <v>0</v>
      </c>
      <c r="J133" s="21">
        <f ca="1">IFERROR(MIN(1, VLOOKUP(C133,Aanvraagformulier!$B$88:$B$104,1,0)   ),0)</f>
        <v>0</v>
      </c>
      <c r="K133" s="21">
        <f ca="1">IFERROR(MIN(1, VLOOKUP(C133,Aanvraagformulier!$N$88:$N$104,1,0)   ),0)</f>
        <v>0</v>
      </c>
      <c r="L133" s="21">
        <f t="shared" ca="1" si="10"/>
        <v>0</v>
      </c>
      <c r="M133" s="21">
        <f t="shared" ca="1" si="11"/>
        <v>0</v>
      </c>
      <c r="N133" s="105" t="e">
        <f t="shared" ca="1" si="12"/>
        <v>#N/A</v>
      </c>
    </row>
    <row r="134" spans="2:14" x14ac:dyDescent="0.2">
      <c r="B134" s="107">
        <f t="shared" ca="1" si="7"/>
        <v>44901</v>
      </c>
      <c r="C134" s="98">
        <f t="shared" ca="1" si="13"/>
        <v>44901</v>
      </c>
      <c r="D134" s="21">
        <f t="shared" ca="1" si="8"/>
        <v>2</v>
      </c>
      <c r="E134" s="98" t="e">
        <f ca="1">VLOOKUP(C134,'Vakantie-Feestdagen'!B:B,1,1)</f>
        <v>#N/A</v>
      </c>
      <c r="F134" s="98" t="e">
        <f ca="1">INDEX('Vakantie-Feestdagen'!C:C,MATCH(E134,'Vakantie-Feestdagen'!B:B,0))</f>
        <v>#N/A</v>
      </c>
      <c r="G134" s="21" t="e">
        <f ca="1">INDEX('Vakantie-Feestdagen'!D:D,MATCH(E134,'Vakantie-Feestdagen'!B:B,0))</f>
        <v>#N/A</v>
      </c>
      <c r="H134" s="21" t="e">
        <f t="shared" ca="1" si="9"/>
        <v>#N/A</v>
      </c>
      <c r="I134" s="21">
        <f ca="1">IFERROR(MIN(1, VLOOKUP(C134,'Vakantie-Feestdagen'!$U:$U,1,0)   ),0)</f>
        <v>0</v>
      </c>
      <c r="J134" s="21">
        <f ca="1">IFERROR(MIN(1, VLOOKUP(C134,Aanvraagformulier!$B$88:$B$104,1,0)   ),0)</f>
        <v>0</v>
      </c>
      <c r="K134" s="21">
        <f ca="1">IFERROR(MIN(1, VLOOKUP(C134,Aanvraagformulier!$N$88:$N$104,1,0)   ),0)</f>
        <v>0</v>
      </c>
      <c r="L134" s="21">
        <f t="shared" ca="1" si="10"/>
        <v>0</v>
      </c>
      <c r="M134" s="21">
        <f t="shared" ca="1" si="11"/>
        <v>0</v>
      </c>
      <c r="N134" s="105" t="e">
        <f t="shared" ca="1" si="12"/>
        <v>#N/A</v>
      </c>
    </row>
    <row r="135" spans="2:14" x14ac:dyDescent="0.2">
      <c r="B135" s="107">
        <f t="shared" ref="B135:B198" ca="1" si="14">C135</f>
        <v>44902</v>
      </c>
      <c r="C135" s="98">
        <f t="shared" ca="1" si="13"/>
        <v>44902</v>
      </c>
      <c r="D135" s="21">
        <f t="shared" ref="D135:D198" ca="1" si="15">WEEKDAY(C135,11)</f>
        <v>3</v>
      </c>
      <c r="E135" s="98" t="e">
        <f ca="1">VLOOKUP(C135,'Vakantie-Feestdagen'!B:B,1,1)</f>
        <v>#N/A</v>
      </c>
      <c r="F135" s="98" t="e">
        <f ca="1">INDEX('Vakantie-Feestdagen'!C:C,MATCH(E135,'Vakantie-Feestdagen'!B:B,0))</f>
        <v>#N/A</v>
      </c>
      <c r="G135" s="21" t="e">
        <f ca="1">INDEX('Vakantie-Feestdagen'!D:D,MATCH(E135,'Vakantie-Feestdagen'!B:B,0))</f>
        <v>#N/A</v>
      </c>
      <c r="H135" s="21" t="e">
        <f t="shared" ref="H135:H198" ca="1" si="16">IF(AND(C135&gt;=E135,C135&lt;=F135),1,0)</f>
        <v>#N/A</v>
      </c>
      <c r="I135" s="21">
        <f ca="1">IFERROR(MIN(1, VLOOKUP(C135,'Vakantie-Feestdagen'!$U:$U,1,0)   ),0)</f>
        <v>0</v>
      </c>
      <c r="J135" s="21">
        <f ca="1">IFERROR(MIN(1, VLOOKUP(C135,Aanvraagformulier!$B$88:$B$104,1,0)   ),0)</f>
        <v>0</v>
      </c>
      <c r="K135" s="21">
        <f ca="1">IFERROR(MIN(1, VLOOKUP(C135,Aanvraagformulier!$N$88:$N$104,1,0)   ),0)</f>
        <v>0</v>
      </c>
      <c r="L135" s="21">
        <f t="shared" ref="L135:L198" ca="1" si="17">IF(AND($C135&gt;=AO$8,$C135&lt;=AP$8),1,0)</f>
        <v>0</v>
      </c>
      <c r="M135" s="21">
        <f t="shared" ref="M135:M198" ca="1" si="18">IF(AND($C135&gt;=AO$9,$C135&lt;=AP$9),1,0)</f>
        <v>0</v>
      </c>
      <c r="N135" s="105" t="e">
        <f t="shared" ref="N135:N198" ca="1" si="19">IF(K135=1,1,(H135=0)*(I135=0)*(J135=0))*L135*INDEX($AH$8:$AN$8,1,D135)</f>
        <v>#N/A</v>
      </c>
    </row>
    <row r="136" spans="2:14" x14ac:dyDescent="0.2">
      <c r="B136" s="107">
        <f t="shared" ca="1" si="14"/>
        <v>44903</v>
      </c>
      <c r="C136" s="98">
        <f t="shared" ref="C136:C199" ca="1" si="20">C135+1</f>
        <v>44903</v>
      </c>
      <c r="D136" s="21">
        <f t="shared" ca="1" si="15"/>
        <v>4</v>
      </c>
      <c r="E136" s="98" t="e">
        <f ca="1">VLOOKUP(C136,'Vakantie-Feestdagen'!B:B,1,1)</f>
        <v>#N/A</v>
      </c>
      <c r="F136" s="98" t="e">
        <f ca="1">INDEX('Vakantie-Feestdagen'!C:C,MATCH(E136,'Vakantie-Feestdagen'!B:B,0))</f>
        <v>#N/A</v>
      </c>
      <c r="G136" s="21" t="e">
        <f ca="1">INDEX('Vakantie-Feestdagen'!D:D,MATCH(E136,'Vakantie-Feestdagen'!B:B,0))</f>
        <v>#N/A</v>
      </c>
      <c r="H136" s="21" t="e">
        <f t="shared" ca="1" si="16"/>
        <v>#N/A</v>
      </c>
      <c r="I136" s="21">
        <f ca="1">IFERROR(MIN(1, VLOOKUP(C136,'Vakantie-Feestdagen'!$U:$U,1,0)   ),0)</f>
        <v>0</v>
      </c>
      <c r="J136" s="21">
        <f ca="1">IFERROR(MIN(1, VLOOKUP(C136,Aanvraagformulier!$B$88:$B$104,1,0)   ),0)</f>
        <v>0</v>
      </c>
      <c r="K136" s="21">
        <f ca="1">IFERROR(MIN(1, VLOOKUP(C136,Aanvraagformulier!$N$88:$N$104,1,0)   ),0)</f>
        <v>0</v>
      </c>
      <c r="L136" s="21">
        <f t="shared" ca="1" si="17"/>
        <v>0</v>
      </c>
      <c r="M136" s="21">
        <f t="shared" ca="1" si="18"/>
        <v>0</v>
      </c>
      <c r="N136" s="105" t="e">
        <f t="shared" ca="1" si="19"/>
        <v>#N/A</v>
      </c>
    </row>
    <row r="137" spans="2:14" x14ac:dyDescent="0.2">
      <c r="B137" s="107">
        <f t="shared" ca="1" si="14"/>
        <v>44904</v>
      </c>
      <c r="C137" s="98">
        <f t="shared" ca="1" si="20"/>
        <v>44904</v>
      </c>
      <c r="D137" s="21">
        <f t="shared" ca="1" si="15"/>
        <v>5</v>
      </c>
      <c r="E137" s="98" t="e">
        <f ca="1">VLOOKUP(C137,'Vakantie-Feestdagen'!B:B,1,1)</f>
        <v>#N/A</v>
      </c>
      <c r="F137" s="98" t="e">
        <f ca="1">INDEX('Vakantie-Feestdagen'!C:C,MATCH(E137,'Vakantie-Feestdagen'!B:B,0))</f>
        <v>#N/A</v>
      </c>
      <c r="G137" s="21" t="e">
        <f ca="1">INDEX('Vakantie-Feestdagen'!D:D,MATCH(E137,'Vakantie-Feestdagen'!B:B,0))</f>
        <v>#N/A</v>
      </c>
      <c r="H137" s="21" t="e">
        <f t="shared" ca="1" si="16"/>
        <v>#N/A</v>
      </c>
      <c r="I137" s="21">
        <f ca="1">IFERROR(MIN(1, VLOOKUP(C137,'Vakantie-Feestdagen'!$U:$U,1,0)   ),0)</f>
        <v>0</v>
      </c>
      <c r="J137" s="21">
        <f ca="1">IFERROR(MIN(1, VLOOKUP(C137,Aanvraagformulier!$B$88:$B$104,1,0)   ),0)</f>
        <v>0</v>
      </c>
      <c r="K137" s="21">
        <f ca="1">IFERROR(MIN(1, VLOOKUP(C137,Aanvraagformulier!$N$88:$N$104,1,0)   ),0)</f>
        <v>0</v>
      </c>
      <c r="L137" s="21">
        <f t="shared" ca="1" si="17"/>
        <v>0</v>
      </c>
      <c r="M137" s="21">
        <f t="shared" ca="1" si="18"/>
        <v>0</v>
      </c>
      <c r="N137" s="105" t="e">
        <f t="shared" ca="1" si="19"/>
        <v>#N/A</v>
      </c>
    </row>
    <row r="138" spans="2:14" x14ac:dyDescent="0.2">
      <c r="B138" s="107">
        <f t="shared" ca="1" si="14"/>
        <v>44905</v>
      </c>
      <c r="C138" s="98">
        <f t="shared" ca="1" si="20"/>
        <v>44905</v>
      </c>
      <c r="D138" s="21">
        <f t="shared" ca="1" si="15"/>
        <v>6</v>
      </c>
      <c r="E138" s="98" t="e">
        <f ca="1">VLOOKUP(C138,'Vakantie-Feestdagen'!B:B,1,1)</f>
        <v>#N/A</v>
      </c>
      <c r="F138" s="98" t="e">
        <f ca="1">INDEX('Vakantie-Feestdagen'!C:C,MATCH(E138,'Vakantie-Feestdagen'!B:B,0))</f>
        <v>#N/A</v>
      </c>
      <c r="G138" s="21" t="e">
        <f ca="1">INDEX('Vakantie-Feestdagen'!D:D,MATCH(E138,'Vakantie-Feestdagen'!B:B,0))</f>
        <v>#N/A</v>
      </c>
      <c r="H138" s="21" t="e">
        <f t="shared" ca="1" si="16"/>
        <v>#N/A</v>
      </c>
      <c r="I138" s="21">
        <f ca="1">IFERROR(MIN(1, VLOOKUP(C138,'Vakantie-Feestdagen'!$U:$U,1,0)   ),0)</f>
        <v>0</v>
      </c>
      <c r="J138" s="21">
        <f ca="1">IFERROR(MIN(1, VLOOKUP(C138,Aanvraagformulier!$B$88:$B$104,1,0)   ),0)</f>
        <v>0</v>
      </c>
      <c r="K138" s="21">
        <f ca="1">IFERROR(MIN(1, VLOOKUP(C138,Aanvraagformulier!$N$88:$N$104,1,0)   ),0)</f>
        <v>0</v>
      </c>
      <c r="L138" s="21">
        <f t="shared" ca="1" si="17"/>
        <v>0</v>
      </c>
      <c r="M138" s="21">
        <f t="shared" ca="1" si="18"/>
        <v>0</v>
      </c>
      <c r="N138" s="105" t="e">
        <f t="shared" ca="1" si="19"/>
        <v>#N/A</v>
      </c>
    </row>
    <row r="139" spans="2:14" x14ac:dyDescent="0.2">
      <c r="B139" s="107">
        <f t="shared" ca="1" si="14"/>
        <v>44906</v>
      </c>
      <c r="C139" s="98">
        <f t="shared" ca="1" si="20"/>
        <v>44906</v>
      </c>
      <c r="D139" s="21">
        <f t="shared" ca="1" si="15"/>
        <v>7</v>
      </c>
      <c r="E139" s="98" t="e">
        <f ca="1">VLOOKUP(C139,'Vakantie-Feestdagen'!B:B,1,1)</f>
        <v>#N/A</v>
      </c>
      <c r="F139" s="98" t="e">
        <f ca="1">INDEX('Vakantie-Feestdagen'!C:C,MATCH(E139,'Vakantie-Feestdagen'!B:B,0))</f>
        <v>#N/A</v>
      </c>
      <c r="G139" s="21" t="e">
        <f ca="1">INDEX('Vakantie-Feestdagen'!D:D,MATCH(E139,'Vakantie-Feestdagen'!B:B,0))</f>
        <v>#N/A</v>
      </c>
      <c r="H139" s="21" t="e">
        <f t="shared" ca="1" si="16"/>
        <v>#N/A</v>
      </c>
      <c r="I139" s="21">
        <f ca="1">IFERROR(MIN(1, VLOOKUP(C139,'Vakantie-Feestdagen'!$U:$U,1,0)   ),0)</f>
        <v>0</v>
      </c>
      <c r="J139" s="21">
        <f ca="1">IFERROR(MIN(1, VLOOKUP(C139,Aanvraagformulier!$B$88:$B$104,1,0)   ),0)</f>
        <v>0</v>
      </c>
      <c r="K139" s="21">
        <f ca="1">IFERROR(MIN(1, VLOOKUP(C139,Aanvraagformulier!$N$88:$N$104,1,0)   ),0)</f>
        <v>0</v>
      </c>
      <c r="L139" s="21">
        <f t="shared" ca="1" si="17"/>
        <v>0</v>
      </c>
      <c r="M139" s="21">
        <f t="shared" ca="1" si="18"/>
        <v>0</v>
      </c>
      <c r="N139" s="105" t="e">
        <f t="shared" ca="1" si="19"/>
        <v>#N/A</v>
      </c>
    </row>
    <row r="140" spans="2:14" x14ac:dyDescent="0.2">
      <c r="B140" s="107">
        <f t="shared" ca="1" si="14"/>
        <v>44907</v>
      </c>
      <c r="C140" s="98">
        <f t="shared" ca="1" si="20"/>
        <v>44907</v>
      </c>
      <c r="D140" s="21">
        <f t="shared" ca="1" si="15"/>
        <v>1</v>
      </c>
      <c r="E140" s="98" t="e">
        <f ca="1">VLOOKUP(C140,'Vakantie-Feestdagen'!B:B,1,1)</f>
        <v>#N/A</v>
      </c>
      <c r="F140" s="98" t="e">
        <f ca="1">INDEX('Vakantie-Feestdagen'!C:C,MATCH(E140,'Vakantie-Feestdagen'!B:B,0))</f>
        <v>#N/A</v>
      </c>
      <c r="G140" s="21" t="e">
        <f ca="1">INDEX('Vakantie-Feestdagen'!D:D,MATCH(E140,'Vakantie-Feestdagen'!B:B,0))</f>
        <v>#N/A</v>
      </c>
      <c r="H140" s="21" t="e">
        <f t="shared" ca="1" si="16"/>
        <v>#N/A</v>
      </c>
      <c r="I140" s="21">
        <f ca="1">IFERROR(MIN(1, VLOOKUP(C140,'Vakantie-Feestdagen'!$U:$U,1,0)   ),0)</f>
        <v>0</v>
      </c>
      <c r="J140" s="21">
        <f ca="1">IFERROR(MIN(1, VLOOKUP(C140,Aanvraagformulier!$B$88:$B$104,1,0)   ),0)</f>
        <v>0</v>
      </c>
      <c r="K140" s="21">
        <f ca="1">IFERROR(MIN(1, VLOOKUP(C140,Aanvraagformulier!$N$88:$N$104,1,0)   ),0)</f>
        <v>0</v>
      </c>
      <c r="L140" s="21">
        <f t="shared" ca="1" si="17"/>
        <v>0</v>
      </c>
      <c r="M140" s="21">
        <f t="shared" ca="1" si="18"/>
        <v>0</v>
      </c>
      <c r="N140" s="105" t="e">
        <f t="shared" ca="1" si="19"/>
        <v>#N/A</v>
      </c>
    </row>
    <row r="141" spans="2:14" x14ac:dyDescent="0.2">
      <c r="B141" s="107">
        <f t="shared" ca="1" si="14"/>
        <v>44908</v>
      </c>
      <c r="C141" s="98">
        <f t="shared" ca="1" si="20"/>
        <v>44908</v>
      </c>
      <c r="D141" s="21">
        <f t="shared" ca="1" si="15"/>
        <v>2</v>
      </c>
      <c r="E141" s="98" t="e">
        <f ca="1">VLOOKUP(C141,'Vakantie-Feestdagen'!B:B,1,1)</f>
        <v>#N/A</v>
      </c>
      <c r="F141" s="98" t="e">
        <f ca="1">INDEX('Vakantie-Feestdagen'!C:C,MATCH(E141,'Vakantie-Feestdagen'!B:B,0))</f>
        <v>#N/A</v>
      </c>
      <c r="G141" s="21" t="e">
        <f ca="1">INDEX('Vakantie-Feestdagen'!D:D,MATCH(E141,'Vakantie-Feestdagen'!B:B,0))</f>
        <v>#N/A</v>
      </c>
      <c r="H141" s="21" t="e">
        <f t="shared" ca="1" si="16"/>
        <v>#N/A</v>
      </c>
      <c r="I141" s="21">
        <f ca="1">IFERROR(MIN(1, VLOOKUP(C141,'Vakantie-Feestdagen'!$U:$U,1,0)   ),0)</f>
        <v>0</v>
      </c>
      <c r="J141" s="21">
        <f ca="1">IFERROR(MIN(1, VLOOKUP(C141,Aanvraagformulier!$B$88:$B$104,1,0)   ),0)</f>
        <v>0</v>
      </c>
      <c r="K141" s="21">
        <f ca="1">IFERROR(MIN(1, VLOOKUP(C141,Aanvraagformulier!$N$88:$N$104,1,0)   ),0)</f>
        <v>0</v>
      </c>
      <c r="L141" s="21">
        <f t="shared" ca="1" si="17"/>
        <v>0</v>
      </c>
      <c r="M141" s="21">
        <f t="shared" ca="1" si="18"/>
        <v>0</v>
      </c>
      <c r="N141" s="105" t="e">
        <f t="shared" ca="1" si="19"/>
        <v>#N/A</v>
      </c>
    </row>
    <row r="142" spans="2:14" x14ac:dyDescent="0.2">
      <c r="B142" s="107">
        <f t="shared" ca="1" si="14"/>
        <v>44909</v>
      </c>
      <c r="C142" s="98">
        <f t="shared" ca="1" si="20"/>
        <v>44909</v>
      </c>
      <c r="D142" s="21">
        <f t="shared" ca="1" si="15"/>
        <v>3</v>
      </c>
      <c r="E142" s="98" t="e">
        <f ca="1">VLOOKUP(C142,'Vakantie-Feestdagen'!B:B,1,1)</f>
        <v>#N/A</v>
      </c>
      <c r="F142" s="98" t="e">
        <f ca="1">INDEX('Vakantie-Feestdagen'!C:C,MATCH(E142,'Vakantie-Feestdagen'!B:B,0))</f>
        <v>#N/A</v>
      </c>
      <c r="G142" s="21" t="e">
        <f ca="1">INDEX('Vakantie-Feestdagen'!D:D,MATCH(E142,'Vakantie-Feestdagen'!B:B,0))</f>
        <v>#N/A</v>
      </c>
      <c r="H142" s="21" t="e">
        <f t="shared" ca="1" si="16"/>
        <v>#N/A</v>
      </c>
      <c r="I142" s="21">
        <f ca="1">IFERROR(MIN(1, VLOOKUP(C142,'Vakantie-Feestdagen'!$U:$U,1,0)   ),0)</f>
        <v>0</v>
      </c>
      <c r="J142" s="21">
        <f ca="1">IFERROR(MIN(1, VLOOKUP(C142,Aanvraagformulier!$B$88:$B$104,1,0)   ),0)</f>
        <v>0</v>
      </c>
      <c r="K142" s="21">
        <f ca="1">IFERROR(MIN(1, VLOOKUP(C142,Aanvraagformulier!$N$88:$N$104,1,0)   ),0)</f>
        <v>0</v>
      </c>
      <c r="L142" s="21">
        <f t="shared" ca="1" si="17"/>
        <v>0</v>
      </c>
      <c r="M142" s="21">
        <f t="shared" ca="1" si="18"/>
        <v>0</v>
      </c>
      <c r="N142" s="105" t="e">
        <f t="shared" ca="1" si="19"/>
        <v>#N/A</v>
      </c>
    </row>
    <row r="143" spans="2:14" x14ac:dyDescent="0.2">
      <c r="B143" s="107">
        <f t="shared" ca="1" si="14"/>
        <v>44910</v>
      </c>
      <c r="C143" s="98">
        <f t="shared" ca="1" si="20"/>
        <v>44910</v>
      </c>
      <c r="D143" s="21">
        <f t="shared" ca="1" si="15"/>
        <v>4</v>
      </c>
      <c r="E143" s="98" t="e">
        <f ca="1">VLOOKUP(C143,'Vakantie-Feestdagen'!B:B,1,1)</f>
        <v>#N/A</v>
      </c>
      <c r="F143" s="98" t="e">
        <f ca="1">INDEX('Vakantie-Feestdagen'!C:C,MATCH(E143,'Vakantie-Feestdagen'!B:B,0))</f>
        <v>#N/A</v>
      </c>
      <c r="G143" s="21" t="e">
        <f ca="1">INDEX('Vakantie-Feestdagen'!D:D,MATCH(E143,'Vakantie-Feestdagen'!B:B,0))</f>
        <v>#N/A</v>
      </c>
      <c r="H143" s="21" t="e">
        <f t="shared" ca="1" si="16"/>
        <v>#N/A</v>
      </c>
      <c r="I143" s="21">
        <f ca="1">IFERROR(MIN(1, VLOOKUP(C143,'Vakantie-Feestdagen'!$U:$U,1,0)   ),0)</f>
        <v>0</v>
      </c>
      <c r="J143" s="21">
        <f ca="1">IFERROR(MIN(1, VLOOKUP(C143,Aanvraagformulier!$B$88:$B$104,1,0)   ),0)</f>
        <v>0</v>
      </c>
      <c r="K143" s="21">
        <f ca="1">IFERROR(MIN(1, VLOOKUP(C143,Aanvraagformulier!$N$88:$N$104,1,0)   ),0)</f>
        <v>0</v>
      </c>
      <c r="L143" s="21">
        <f t="shared" ca="1" si="17"/>
        <v>0</v>
      </c>
      <c r="M143" s="21">
        <f t="shared" ca="1" si="18"/>
        <v>0</v>
      </c>
      <c r="N143" s="105" t="e">
        <f t="shared" ca="1" si="19"/>
        <v>#N/A</v>
      </c>
    </row>
    <row r="144" spans="2:14" x14ac:dyDescent="0.2">
      <c r="B144" s="107">
        <f t="shared" ca="1" si="14"/>
        <v>44911</v>
      </c>
      <c r="C144" s="98">
        <f t="shared" ca="1" si="20"/>
        <v>44911</v>
      </c>
      <c r="D144" s="21">
        <f t="shared" ca="1" si="15"/>
        <v>5</v>
      </c>
      <c r="E144" s="98" t="e">
        <f ca="1">VLOOKUP(C144,'Vakantie-Feestdagen'!B:B,1,1)</f>
        <v>#N/A</v>
      </c>
      <c r="F144" s="98" t="e">
        <f ca="1">INDEX('Vakantie-Feestdagen'!C:C,MATCH(E144,'Vakantie-Feestdagen'!B:B,0))</f>
        <v>#N/A</v>
      </c>
      <c r="G144" s="21" t="e">
        <f ca="1">INDEX('Vakantie-Feestdagen'!D:D,MATCH(E144,'Vakantie-Feestdagen'!B:B,0))</f>
        <v>#N/A</v>
      </c>
      <c r="H144" s="21" t="e">
        <f t="shared" ca="1" si="16"/>
        <v>#N/A</v>
      </c>
      <c r="I144" s="21">
        <f ca="1">IFERROR(MIN(1, VLOOKUP(C144,'Vakantie-Feestdagen'!$U:$U,1,0)   ),0)</f>
        <v>0</v>
      </c>
      <c r="J144" s="21">
        <f ca="1">IFERROR(MIN(1, VLOOKUP(C144,Aanvraagformulier!$B$88:$B$104,1,0)   ),0)</f>
        <v>0</v>
      </c>
      <c r="K144" s="21">
        <f ca="1">IFERROR(MIN(1, VLOOKUP(C144,Aanvraagformulier!$N$88:$N$104,1,0)   ),0)</f>
        <v>0</v>
      </c>
      <c r="L144" s="21">
        <f t="shared" ca="1" si="17"/>
        <v>0</v>
      </c>
      <c r="M144" s="21">
        <f t="shared" ca="1" si="18"/>
        <v>0</v>
      </c>
      <c r="N144" s="105" t="e">
        <f t="shared" ca="1" si="19"/>
        <v>#N/A</v>
      </c>
    </row>
    <row r="145" spans="2:14" x14ac:dyDescent="0.2">
      <c r="B145" s="107">
        <f t="shared" ca="1" si="14"/>
        <v>44912</v>
      </c>
      <c r="C145" s="98">
        <f t="shared" ca="1" si="20"/>
        <v>44912</v>
      </c>
      <c r="D145" s="21">
        <f t="shared" ca="1" si="15"/>
        <v>6</v>
      </c>
      <c r="E145" s="98" t="e">
        <f ca="1">VLOOKUP(C145,'Vakantie-Feestdagen'!B:B,1,1)</f>
        <v>#N/A</v>
      </c>
      <c r="F145" s="98" t="e">
        <f ca="1">INDEX('Vakantie-Feestdagen'!C:C,MATCH(E145,'Vakantie-Feestdagen'!B:B,0))</f>
        <v>#N/A</v>
      </c>
      <c r="G145" s="21" t="e">
        <f ca="1">INDEX('Vakantie-Feestdagen'!D:D,MATCH(E145,'Vakantie-Feestdagen'!B:B,0))</f>
        <v>#N/A</v>
      </c>
      <c r="H145" s="21" t="e">
        <f t="shared" ca="1" si="16"/>
        <v>#N/A</v>
      </c>
      <c r="I145" s="21">
        <f ca="1">IFERROR(MIN(1, VLOOKUP(C145,'Vakantie-Feestdagen'!$U:$U,1,0)   ),0)</f>
        <v>0</v>
      </c>
      <c r="J145" s="21">
        <f ca="1">IFERROR(MIN(1, VLOOKUP(C145,Aanvraagformulier!$B$88:$B$104,1,0)   ),0)</f>
        <v>0</v>
      </c>
      <c r="K145" s="21">
        <f ca="1">IFERROR(MIN(1, VLOOKUP(C145,Aanvraagformulier!$N$88:$N$104,1,0)   ),0)</f>
        <v>0</v>
      </c>
      <c r="L145" s="21">
        <f t="shared" ca="1" si="17"/>
        <v>0</v>
      </c>
      <c r="M145" s="21">
        <f t="shared" ca="1" si="18"/>
        <v>0</v>
      </c>
      <c r="N145" s="105" t="e">
        <f t="shared" ca="1" si="19"/>
        <v>#N/A</v>
      </c>
    </row>
    <row r="146" spans="2:14" x14ac:dyDescent="0.2">
      <c r="B146" s="107">
        <f t="shared" ca="1" si="14"/>
        <v>44913</v>
      </c>
      <c r="C146" s="98">
        <f t="shared" ca="1" si="20"/>
        <v>44913</v>
      </c>
      <c r="D146" s="21">
        <f t="shared" ca="1" si="15"/>
        <v>7</v>
      </c>
      <c r="E146" s="98" t="e">
        <f ca="1">VLOOKUP(C146,'Vakantie-Feestdagen'!B:B,1,1)</f>
        <v>#N/A</v>
      </c>
      <c r="F146" s="98" t="e">
        <f ca="1">INDEX('Vakantie-Feestdagen'!C:C,MATCH(E146,'Vakantie-Feestdagen'!B:B,0))</f>
        <v>#N/A</v>
      </c>
      <c r="G146" s="21" t="e">
        <f ca="1">INDEX('Vakantie-Feestdagen'!D:D,MATCH(E146,'Vakantie-Feestdagen'!B:B,0))</f>
        <v>#N/A</v>
      </c>
      <c r="H146" s="21" t="e">
        <f t="shared" ca="1" si="16"/>
        <v>#N/A</v>
      </c>
      <c r="I146" s="21">
        <f ca="1">IFERROR(MIN(1, VLOOKUP(C146,'Vakantie-Feestdagen'!$U:$U,1,0)   ),0)</f>
        <v>0</v>
      </c>
      <c r="J146" s="21">
        <f ca="1">IFERROR(MIN(1, VLOOKUP(C146,Aanvraagformulier!$B$88:$B$104,1,0)   ),0)</f>
        <v>0</v>
      </c>
      <c r="K146" s="21">
        <f ca="1">IFERROR(MIN(1, VLOOKUP(C146,Aanvraagformulier!$N$88:$N$104,1,0)   ),0)</f>
        <v>0</v>
      </c>
      <c r="L146" s="21">
        <f t="shared" ca="1" si="17"/>
        <v>0</v>
      </c>
      <c r="M146" s="21">
        <f t="shared" ca="1" si="18"/>
        <v>0</v>
      </c>
      <c r="N146" s="105" t="e">
        <f t="shared" ca="1" si="19"/>
        <v>#N/A</v>
      </c>
    </row>
    <row r="147" spans="2:14" x14ac:dyDescent="0.2">
      <c r="B147" s="107">
        <f t="shared" ca="1" si="14"/>
        <v>44914</v>
      </c>
      <c r="C147" s="98">
        <f t="shared" ca="1" si="20"/>
        <v>44914</v>
      </c>
      <c r="D147" s="21">
        <f t="shared" ca="1" si="15"/>
        <v>1</v>
      </c>
      <c r="E147" s="98" t="e">
        <f ca="1">VLOOKUP(C147,'Vakantie-Feestdagen'!B:B,1,1)</f>
        <v>#N/A</v>
      </c>
      <c r="F147" s="98" t="e">
        <f ca="1">INDEX('Vakantie-Feestdagen'!C:C,MATCH(E147,'Vakantie-Feestdagen'!B:B,0))</f>
        <v>#N/A</v>
      </c>
      <c r="G147" s="21" t="e">
        <f ca="1">INDEX('Vakantie-Feestdagen'!D:D,MATCH(E147,'Vakantie-Feestdagen'!B:B,0))</f>
        <v>#N/A</v>
      </c>
      <c r="H147" s="21" t="e">
        <f t="shared" ca="1" si="16"/>
        <v>#N/A</v>
      </c>
      <c r="I147" s="21">
        <f ca="1">IFERROR(MIN(1, VLOOKUP(C147,'Vakantie-Feestdagen'!$U:$U,1,0)   ),0)</f>
        <v>0</v>
      </c>
      <c r="J147" s="21">
        <f ca="1">IFERROR(MIN(1, VLOOKUP(C147,Aanvraagformulier!$B$88:$B$104,1,0)   ),0)</f>
        <v>0</v>
      </c>
      <c r="K147" s="21">
        <f ca="1">IFERROR(MIN(1, VLOOKUP(C147,Aanvraagformulier!$N$88:$N$104,1,0)   ),0)</f>
        <v>0</v>
      </c>
      <c r="L147" s="21">
        <f t="shared" ca="1" si="17"/>
        <v>0</v>
      </c>
      <c r="M147" s="21">
        <f t="shared" ca="1" si="18"/>
        <v>0</v>
      </c>
      <c r="N147" s="105" t="e">
        <f t="shared" ca="1" si="19"/>
        <v>#N/A</v>
      </c>
    </row>
    <row r="148" spans="2:14" x14ac:dyDescent="0.2">
      <c r="B148" s="107">
        <f t="shared" ca="1" si="14"/>
        <v>44915</v>
      </c>
      <c r="C148" s="98">
        <f t="shared" ca="1" si="20"/>
        <v>44915</v>
      </c>
      <c r="D148" s="21">
        <f t="shared" ca="1" si="15"/>
        <v>2</v>
      </c>
      <c r="E148" s="98" t="e">
        <f ca="1">VLOOKUP(C148,'Vakantie-Feestdagen'!B:B,1,1)</f>
        <v>#N/A</v>
      </c>
      <c r="F148" s="98" t="e">
        <f ca="1">INDEX('Vakantie-Feestdagen'!C:C,MATCH(E148,'Vakantie-Feestdagen'!B:B,0))</f>
        <v>#N/A</v>
      </c>
      <c r="G148" s="21" t="e">
        <f ca="1">INDEX('Vakantie-Feestdagen'!D:D,MATCH(E148,'Vakantie-Feestdagen'!B:B,0))</f>
        <v>#N/A</v>
      </c>
      <c r="H148" s="21" t="e">
        <f t="shared" ca="1" si="16"/>
        <v>#N/A</v>
      </c>
      <c r="I148" s="21">
        <f ca="1">IFERROR(MIN(1, VLOOKUP(C148,'Vakantie-Feestdagen'!$U:$U,1,0)   ),0)</f>
        <v>0</v>
      </c>
      <c r="J148" s="21">
        <f ca="1">IFERROR(MIN(1, VLOOKUP(C148,Aanvraagformulier!$B$88:$B$104,1,0)   ),0)</f>
        <v>0</v>
      </c>
      <c r="K148" s="21">
        <f ca="1">IFERROR(MIN(1, VLOOKUP(C148,Aanvraagformulier!$N$88:$N$104,1,0)   ),0)</f>
        <v>0</v>
      </c>
      <c r="L148" s="21">
        <f t="shared" ca="1" si="17"/>
        <v>0</v>
      </c>
      <c r="M148" s="21">
        <f t="shared" ca="1" si="18"/>
        <v>0</v>
      </c>
      <c r="N148" s="105" t="e">
        <f t="shared" ca="1" si="19"/>
        <v>#N/A</v>
      </c>
    </row>
    <row r="149" spans="2:14" x14ac:dyDescent="0.2">
      <c r="B149" s="107">
        <f t="shared" ca="1" si="14"/>
        <v>44916</v>
      </c>
      <c r="C149" s="98">
        <f t="shared" ca="1" si="20"/>
        <v>44916</v>
      </c>
      <c r="D149" s="21">
        <f t="shared" ca="1" si="15"/>
        <v>3</v>
      </c>
      <c r="E149" s="98" t="e">
        <f ca="1">VLOOKUP(C149,'Vakantie-Feestdagen'!B:B,1,1)</f>
        <v>#N/A</v>
      </c>
      <c r="F149" s="98" t="e">
        <f ca="1">INDEX('Vakantie-Feestdagen'!C:C,MATCH(E149,'Vakantie-Feestdagen'!B:B,0))</f>
        <v>#N/A</v>
      </c>
      <c r="G149" s="21" t="e">
        <f ca="1">INDEX('Vakantie-Feestdagen'!D:D,MATCH(E149,'Vakantie-Feestdagen'!B:B,0))</f>
        <v>#N/A</v>
      </c>
      <c r="H149" s="21" t="e">
        <f t="shared" ca="1" si="16"/>
        <v>#N/A</v>
      </c>
      <c r="I149" s="21">
        <f ca="1">IFERROR(MIN(1, VLOOKUP(C149,'Vakantie-Feestdagen'!$U:$U,1,0)   ),0)</f>
        <v>0</v>
      </c>
      <c r="J149" s="21">
        <f ca="1">IFERROR(MIN(1, VLOOKUP(C149,Aanvraagformulier!$B$88:$B$104,1,0)   ),0)</f>
        <v>0</v>
      </c>
      <c r="K149" s="21">
        <f ca="1">IFERROR(MIN(1, VLOOKUP(C149,Aanvraagformulier!$N$88:$N$104,1,0)   ),0)</f>
        <v>0</v>
      </c>
      <c r="L149" s="21">
        <f t="shared" ca="1" si="17"/>
        <v>0</v>
      </c>
      <c r="M149" s="21">
        <f t="shared" ca="1" si="18"/>
        <v>0</v>
      </c>
      <c r="N149" s="105" t="e">
        <f t="shared" ca="1" si="19"/>
        <v>#N/A</v>
      </c>
    </row>
    <row r="150" spans="2:14" x14ac:dyDescent="0.2">
      <c r="B150" s="107">
        <f t="shared" ca="1" si="14"/>
        <v>44917</v>
      </c>
      <c r="C150" s="98">
        <f t="shared" ca="1" si="20"/>
        <v>44917</v>
      </c>
      <c r="D150" s="21">
        <f t="shared" ca="1" si="15"/>
        <v>4</v>
      </c>
      <c r="E150" s="98" t="e">
        <f ca="1">VLOOKUP(C150,'Vakantie-Feestdagen'!B:B,1,1)</f>
        <v>#N/A</v>
      </c>
      <c r="F150" s="98" t="e">
        <f ca="1">INDEX('Vakantie-Feestdagen'!C:C,MATCH(E150,'Vakantie-Feestdagen'!B:B,0))</f>
        <v>#N/A</v>
      </c>
      <c r="G150" s="21" t="e">
        <f ca="1">INDEX('Vakantie-Feestdagen'!D:D,MATCH(E150,'Vakantie-Feestdagen'!B:B,0))</f>
        <v>#N/A</v>
      </c>
      <c r="H150" s="21" t="e">
        <f t="shared" ca="1" si="16"/>
        <v>#N/A</v>
      </c>
      <c r="I150" s="21">
        <f ca="1">IFERROR(MIN(1, VLOOKUP(C150,'Vakantie-Feestdagen'!$U:$U,1,0)   ),0)</f>
        <v>0</v>
      </c>
      <c r="J150" s="21">
        <f ca="1">IFERROR(MIN(1, VLOOKUP(C150,Aanvraagformulier!$B$88:$B$104,1,0)   ),0)</f>
        <v>0</v>
      </c>
      <c r="K150" s="21">
        <f ca="1">IFERROR(MIN(1, VLOOKUP(C150,Aanvraagformulier!$N$88:$N$104,1,0)   ),0)</f>
        <v>0</v>
      </c>
      <c r="L150" s="21">
        <f t="shared" ca="1" si="17"/>
        <v>0</v>
      </c>
      <c r="M150" s="21">
        <f t="shared" ca="1" si="18"/>
        <v>0</v>
      </c>
      <c r="N150" s="105" t="e">
        <f t="shared" ca="1" si="19"/>
        <v>#N/A</v>
      </c>
    </row>
    <row r="151" spans="2:14" x14ac:dyDescent="0.2">
      <c r="B151" s="107">
        <f t="shared" ca="1" si="14"/>
        <v>44918</v>
      </c>
      <c r="C151" s="98">
        <f t="shared" ca="1" si="20"/>
        <v>44918</v>
      </c>
      <c r="D151" s="21">
        <f t="shared" ca="1" si="15"/>
        <v>5</v>
      </c>
      <c r="E151" s="98" t="e">
        <f ca="1">VLOOKUP(C151,'Vakantie-Feestdagen'!B:B,1,1)</f>
        <v>#N/A</v>
      </c>
      <c r="F151" s="98" t="e">
        <f ca="1">INDEX('Vakantie-Feestdagen'!C:C,MATCH(E151,'Vakantie-Feestdagen'!B:B,0))</f>
        <v>#N/A</v>
      </c>
      <c r="G151" s="21" t="e">
        <f ca="1">INDEX('Vakantie-Feestdagen'!D:D,MATCH(E151,'Vakantie-Feestdagen'!B:B,0))</f>
        <v>#N/A</v>
      </c>
      <c r="H151" s="21" t="e">
        <f t="shared" ca="1" si="16"/>
        <v>#N/A</v>
      </c>
      <c r="I151" s="21">
        <f ca="1">IFERROR(MIN(1, VLOOKUP(C151,'Vakantie-Feestdagen'!$U:$U,1,0)   ),0)</f>
        <v>0</v>
      </c>
      <c r="J151" s="21">
        <f ca="1">IFERROR(MIN(1, VLOOKUP(C151,Aanvraagformulier!$B$88:$B$104,1,0)   ),0)</f>
        <v>0</v>
      </c>
      <c r="K151" s="21">
        <f ca="1">IFERROR(MIN(1, VLOOKUP(C151,Aanvraagformulier!$N$88:$N$104,1,0)   ),0)</f>
        <v>0</v>
      </c>
      <c r="L151" s="21">
        <f t="shared" ca="1" si="17"/>
        <v>0</v>
      </c>
      <c r="M151" s="21">
        <f t="shared" ca="1" si="18"/>
        <v>0</v>
      </c>
      <c r="N151" s="105" t="e">
        <f t="shared" ca="1" si="19"/>
        <v>#N/A</v>
      </c>
    </row>
    <row r="152" spans="2:14" x14ac:dyDescent="0.2">
      <c r="B152" s="107">
        <f t="shared" ca="1" si="14"/>
        <v>44919</v>
      </c>
      <c r="C152" s="98">
        <f t="shared" ca="1" si="20"/>
        <v>44919</v>
      </c>
      <c r="D152" s="21">
        <f t="shared" ca="1" si="15"/>
        <v>6</v>
      </c>
      <c r="E152" s="98" t="e">
        <f ca="1">VLOOKUP(C152,'Vakantie-Feestdagen'!B:B,1,1)</f>
        <v>#N/A</v>
      </c>
      <c r="F152" s="98" t="e">
        <f ca="1">INDEX('Vakantie-Feestdagen'!C:C,MATCH(E152,'Vakantie-Feestdagen'!B:B,0))</f>
        <v>#N/A</v>
      </c>
      <c r="G152" s="21" t="e">
        <f ca="1">INDEX('Vakantie-Feestdagen'!D:D,MATCH(E152,'Vakantie-Feestdagen'!B:B,0))</f>
        <v>#N/A</v>
      </c>
      <c r="H152" s="21" t="e">
        <f t="shared" ca="1" si="16"/>
        <v>#N/A</v>
      </c>
      <c r="I152" s="21">
        <f ca="1">IFERROR(MIN(1, VLOOKUP(C152,'Vakantie-Feestdagen'!$U:$U,1,0)   ),0)</f>
        <v>0</v>
      </c>
      <c r="J152" s="21">
        <f ca="1">IFERROR(MIN(1, VLOOKUP(C152,Aanvraagformulier!$B$88:$B$104,1,0)   ),0)</f>
        <v>0</v>
      </c>
      <c r="K152" s="21">
        <f ca="1">IFERROR(MIN(1, VLOOKUP(C152,Aanvraagformulier!$N$88:$N$104,1,0)   ),0)</f>
        <v>0</v>
      </c>
      <c r="L152" s="21">
        <f t="shared" ca="1" si="17"/>
        <v>0</v>
      </c>
      <c r="M152" s="21">
        <f t="shared" ca="1" si="18"/>
        <v>0</v>
      </c>
      <c r="N152" s="105" t="e">
        <f t="shared" ca="1" si="19"/>
        <v>#N/A</v>
      </c>
    </row>
    <row r="153" spans="2:14" x14ac:dyDescent="0.2">
      <c r="B153" s="107">
        <f t="shared" ca="1" si="14"/>
        <v>44920</v>
      </c>
      <c r="C153" s="98">
        <f t="shared" ca="1" si="20"/>
        <v>44920</v>
      </c>
      <c r="D153" s="21">
        <f t="shared" ca="1" si="15"/>
        <v>7</v>
      </c>
      <c r="E153" s="98" t="e">
        <f ca="1">VLOOKUP(C153,'Vakantie-Feestdagen'!B:B,1,1)</f>
        <v>#N/A</v>
      </c>
      <c r="F153" s="98" t="e">
        <f ca="1">INDEX('Vakantie-Feestdagen'!C:C,MATCH(E153,'Vakantie-Feestdagen'!B:B,0))</f>
        <v>#N/A</v>
      </c>
      <c r="G153" s="21" t="e">
        <f ca="1">INDEX('Vakantie-Feestdagen'!D:D,MATCH(E153,'Vakantie-Feestdagen'!B:B,0))</f>
        <v>#N/A</v>
      </c>
      <c r="H153" s="21" t="e">
        <f t="shared" ca="1" si="16"/>
        <v>#N/A</v>
      </c>
      <c r="I153" s="21">
        <f ca="1">IFERROR(MIN(1, VLOOKUP(C153,'Vakantie-Feestdagen'!$U:$U,1,0)   ),0)</f>
        <v>0</v>
      </c>
      <c r="J153" s="21">
        <f ca="1">IFERROR(MIN(1, VLOOKUP(C153,Aanvraagformulier!$B$88:$B$104,1,0)   ),0)</f>
        <v>0</v>
      </c>
      <c r="K153" s="21">
        <f ca="1">IFERROR(MIN(1, VLOOKUP(C153,Aanvraagformulier!$N$88:$N$104,1,0)   ),0)</f>
        <v>0</v>
      </c>
      <c r="L153" s="21">
        <f t="shared" ca="1" si="17"/>
        <v>0</v>
      </c>
      <c r="M153" s="21">
        <f t="shared" ca="1" si="18"/>
        <v>0</v>
      </c>
      <c r="N153" s="105" t="e">
        <f t="shared" ca="1" si="19"/>
        <v>#N/A</v>
      </c>
    </row>
    <row r="154" spans="2:14" x14ac:dyDescent="0.2">
      <c r="B154" s="107">
        <f t="shared" ca="1" si="14"/>
        <v>44921</v>
      </c>
      <c r="C154" s="98">
        <f t="shared" ca="1" si="20"/>
        <v>44921</v>
      </c>
      <c r="D154" s="21">
        <f t="shared" ca="1" si="15"/>
        <v>1</v>
      </c>
      <c r="E154" s="98" t="e">
        <f ca="1">VLOOKUP(C154,'Vakantie-Feestdagen'!B:B,1,1)</f>
        <v>#N/A</v>
      </c>
      <c r="F154" s="98" t="e">
        <f ca="1">INDEX('Vakantie-Feestdagen'!C:C,MATCH(E154,'Vakantie-Feestdagen'!B:B,0))</f>
        <v>#N/A</v>
      </c>
      <c r="G154" s="21" t="e">
        <f ca="1">INDEX('Vakantie-Feestdagen'!D:D,MATCH(E154,'Vakantie-Feestdagen'!B:B,0))</f>
        <v>#N/A</v>
      </c>
      <c r="H154" s="21" t="e">
        <f t="shared" ca="1" si="16"/>
        <v>#N/A</v>
      </c>
      <c r="I154" s="21">
        <f ca="1">IFERROR(MIN(1, VLOOKUP(C154,'Vakantie-Feestdagen'!$U:$U,1,0)   ),0)</f>
        <v>0</v>
      </c>
      <c r="J154" s="21">
        <f ca="1">IFERROR(MIN(1, VLOOKUP(C154,Aanvraagformulier!$B$88:$B$104,1,0)   ),0)</f>
        <v>0</v>
      </c>
      <c r="K154" s="21">
        <f ca="1">IFERROR(MIN(1, VLOOKUP(C154,Aanvraagformulier!$N$88:$N$104,1,0)   ),0)</f>
        <v>0</v>
      </c>
      <c r="L154" s="21">
        <f t="shared" ca="1" si="17"/>
        <v>0</v>
      </c>
      <c r="M154" s="21">
        <f t="shared" ca="1" si="18"/>
        <v>0</v>
      </c>
      <c r="N154" s="105" t="e">
        <f t="shared" ca="1" si="19"/>
        <v>#N/A</v>
      </c>
    </row>
    <row r="155" spans="2:14" x14ac:dyDescent="0.2">
      <c r="B155" s="107">
        <f t="shared" ca="1" si="14"/>
        <v>44922</v>
      </c>
      <c r="C155" s="98">
        <f t="shared" ca="1" si="20"/>
        <v>44922</v>
      </c>
      <c r="D155" s="21">
        <f t="shared" ca="1" si="15"/>
        <v>2</v>
      </c>
      <c r="E155" s="98" t="e">
        <f ca="1">VLOOKUP(C155,'Vakantie-Feestdagen'!B:B,1,1)</f>
        <v>#N/A</v>
      </c>
      <c r="F155" s="98" t="e">
        <f ca="1">INDEX('Vakantie-Feestdagen'!C:C,MATCH(E155,'Vakantie-Feestdagen'!B:B,0))</f>
        <v>#N/A</v>
      </c>
      <c r="G155" s="21" t="e">
        <f ca="1">INDEX('Vakantie-Feestdagen'!D:D,MATCH(E155,'Vakantie-Feestdagen'!B:B,0))</f>
        <v>#N/A</v>
      </c>
      <c r="H155" s="21" t="e">
        <f t="shared" ca="1" si="16"/>
        <v>#N/A</v>
      </c>
      <c r="I155" s="21">
        <f ca="1">IFERROR(MIN(1, VLOOKUP(C155,'Vakantie-Feestdagen'!$U:$U,1,0)   ),0)</f>
        <v>0</v>
      </c>
      <c r="J155" s="21">
        <f ca="1">IFERROR(MIN(1, VLOOKUP(C155,Aanvraagformulier!$B$88:$B$104,1,0)   ),0)</f>
        <v>0</v>
      </c>
      <c r="K155" s="21">
        <f ca="1">IFERROR(MIN(1, VLOOKUP(C155,Aanvraagformulier!$N$88:$N$104,1,0)   ),0)</f>
        <v>0</v>
      </c>
      <c r="L155" s="21">
        <f t="shared" ca="1" si="17"/>
        <v>0</v>
      </c>
      <c r="M155" s="21">
        <f t="shared" ca="1" si="18"/>
        <v>0</v>
      </c>
      <c r="N155" s="105" t="e">
        <f t="shared" ca="1" si="19"/>
        <v>#N/A</v>
      </c>
    </row>
    <row r="156" spans="2:14" x14ac:dyDescent="0.2">
      <c r="B156" s="107">
        <f t="shared" ca="1" si="14"/>
        <v>44923</v>
      </c>
      <c r="C156" s="98">
        <f t="shared" ca="1" si="20"/>
        <v>44923</v>
      </c>
      <c r="D156" s="21">
        <f t="shared" ca="1" si="15"/>
        <v>3</v>
      </c>
      <c r="E156" s="98" t="e">
        <f ca="1">VLOOKUP(C156,'Vakantie-Feestdagen'!B:B,1,1)</f>
        <v>#N/A</v>
      </c>
      <c r="F156" s="98" t="e">
        <f ca="1">INDEX('Vakantie-Feestdagen'!C:C,MATCH(E156,'Vakantie-Feestdagen'!B:B,0))</f>
        <v>#N/A</v>
      </c>
      <c r="G156" s="21" t="e">
        <f ca="1">INDEX('Vakantie-Feestdagen'!D:D,MATCH(E156,'Vakantie-Feestdagen'!B:B,0))</f>
        <v>#N/A</v>
      </c>
      <c r="H156" s="21" t="e">
        <f t="shared" ca="1" si="16"/>
        <v>#N/A</v>
      </c>
      <c r="I156" s="21">
        <f ca="1">IFERROR(MIN(1, VLOOKUP(C156,'Vakantie-Feestdagen'!$U:$U,1,0)   ),0)</f>
        <v>0</v>
      </c>
      <c r="J156" s="21">
        <f ca="1">IFERROR(MIN(1, VLOOKUP(C156,Aanvraagformulier!$B$88:$B$104,1,0)   ),0)</f>
        <v>0</v>
      </c>
      <c r="K156" s="21">
        <f ca="1">IFERROR(MIN(1, VLOOKUP(C156,Aanvraagformulier!$N$88:$N$104,1,0)   ),0)</f>
        <v>0</v>
      </c>
      <c r="L156" s="21">
        <f t="shared" ca="1" si="17"/>
        <v>0</v>
      </c>
      <c r="M156" s="21">
        <f t="shared" ca="1" si="18"/>
        <v>0</v>
      </c>
      <c r="N156" s="105" t="e">
        <f t="shared" ca="1" si="19"/>
        <v>#N/A</v>
      </c>
    </row>
    <row r="157" spans="2:14" x14ac:dyDescent="0.2">
      <c r="B157" s="107">
        <f t="shared" ca="1" si="14"/>
        <v>44924</v>
      </c>
      <c r="C157" s="98">
        <f t="shared" ca="1" si="20"/>
        <v>44924</v>
      </c>
      <c r="D157" s="21">
        <f t="shared" ca="1" si="15"/>
        <v>4</v>
      </c>
      <c r="E157" s="98" t="e">
        <f ca="1">VLOOKUP(C157,'Vakantie-Feestdagen'!B:B,1,1)</f>
        <v>#N/A</v>
      </c>
      <c r="F157" s="98" t="e">
        <f ca="1">INDEX('Vakantie-Feestdagen'!C:C,MATCH(E157,'Vakantie-Feestdagen'!B:B,0))</f>
        <v>#N/A</v>
      </c>
      <c r="G157" s="21" t="e">
        <f ca="1">INDEX('Vakantie-Feestdagen'!D:D,MATCH(E157,'Vakantie-Feestdagen'!B:B,0))</f>
        <v>#N/A</v>
      </c>
      <c r="H157" s="21" t="e">
        <f t="shared" ca="1" si="16"/>
        <v>#N/A</v>
      </c>
      <c r="I157" s="21">
        <f ca="1">IFERROR(MIN(1, VLOOKUP(C157,'Vakantie-Feestdagen'!$U:$U,1,0)   ),0)</f>
        <v>0</v>
      </c>
      <c r="J157" s="21">
        <f ca="1">IFERROR(MIN(1, VLOOKUP(C157,Aanvraagformulier!$B$88:$B$104,1,0)   ),0)</f>
        <v>0</v>
      </c>
      <c r="K157" s="21">
        <f ca="1">IFERROR(MIN(1, VLOOKUP(C157,Aanvraagformulier!$N$88:$N$104,1,0)   ),0)</f>
        <v>0</v>
      </c>
      <c r="L157" s="21">
        <f t="shared" ca="1" si="17"/>
        <v>0</v>
      </c>
      <c r="M157" s="21">
        <f t="shared" ca="1" si="18"/>
        <v>0</v>
      </c>
      <c r="N157" s="105" t="e">
        <f t="shared" ca="1" si="19"/>
        <v>#N/A</v>
      </c>
    </row>
    <row r="158" spans="2:14" x14ac:dyDescent="0.2">
      <c r="B158" s="107">
        <f t="shared" ca="1" si="14"/>
        <v>44925</v>
      </c>
      <c r="C158" s="98">
        <f t="shared" ca="1" si="20"/>
        <v>44925</v>
      </c>
      <c r="D158" s="21">
        <f t="shared" ca="1" si="15"/>
        <v>5</v>
      </c>
      <c r="E158" s="98" t="e">
        <f ca="1">VLOOKUP(C158,'Vakantie-Feestdagen'!B:B,1,1)</f>
        <v>#N/A</v>
      </c>
      <c r="F158" s="98" t="e">
        <f ca="1">INDEX('Vakantie-Feestdagen'!C:C,MATCH(E158,'Vakantie-Feestdagen'!B:B,0))</f>
        <v>#N/A</v>
      </c>
      <c r="G158" s="21" t="e">
        <f ca="1">INDEX('Vakantie-Feestdagen'!D:D,MATCH(E158,'Vakantie-Feestdagen'!B:B,0))</f>
        <v>#N/A</v>
      </c>
      <c r="H158" s="21" t="e">
        <f t="shared" ca="1" si="16"/>
        <v>#N/A</v>
      </c>
      <c r="I158" s="21">
        <f ca="1">IFERROR(MIN(1, VLOOKUP(C158,'Vakantie-Feestdagen'!$U:$U,1,0)   ),0)</f>
        <v>0</v>
      </c>
      <c r="J158" s="21">
        <f ca="1">IFERROR(MIN(1, VLOOKUP(C158,Aanvraagformulier!$B$88:$B$104,1,0)   ),0)</f>
        <v>0</v>
      </c>
      <c r="K158" s="21">
        <f ca="1">IFERROR(MIN(1, VLOOKUP(C158,Aanvraagformulier!$N$88:$N$104,1,0)   ),0)</f>
        <v>0</v>
      </c>
      <c r="L158" s="21">
        <f t="shared" ca="1" si="17"/>
        <v>0</v>
      </c>
      <c r="M158" s="21">
        <f t="shared" ca="1" si="18"/>
        <v>0</v>
      </c>
      <c r="N158" s="105" t="e">
        <f t="shared" ca="1" si="19"/>
        <v>#N/A</v>
      </c>
    </row>
    <row r="159" spans="2:14" x14ac:dyDescent="0.2">
      <c r="B159" s="107">
        <f t="shared" ca="1" si="14"/>
        <v>44926</v>
      </c>
      <c r="C159" s="98">
        <f t="shared" ca="1" si="20"/>
        <v>44926</v>
      </c>
      <c r="D159" s="21">
        <f t="shared" ca="1" si="15"/>
        <v>6</v>
      </c>
      <c r="E159" s="98" t="e">
        <f ca="1">VLOOKUP(C159,'Vakantie-Feestdagen'!B:B,1,1)</f>
        <v>#N/A</v>
      </c>
      <c r="F159" s="98" t="e">
        <f ca="1">INDEX('Vakantie-Feestdagen'!C:C,MATCH(E159,'Vakantie-Feestdagen'!B:B,0))</f>
        <v>#N/A</v>
      </c>
      <c r="G159" s="21" t="e">
        <f ca="1">INDEX('Vakantie-Feestdagen'!D:D,MATCH(E159,'Vakantie-Feestdagen'!B:B,0))</f>
        <v>#N/A</v>
      </c>
      <c r="H159" s="21" t="e">
        <f t="shared" ca="1" si="16"/>
        <v>#N/A</v>
      </c>
      <c r="I159" s="21">
        <f ca="1">IFERROR(MIN(1, VLOOKUP(C159,'Vakantie-Feestdagen'!$U:$U,1,0)   ),0)</f>
        <v>0</v>
      </c>
      <c r="J159" s="21">
        <f ca="1">IFERROR(MIN(1, VLOOKUP(C159,Aanvraagformulier!$B$88:$B$104,1,0)   ),0)</f>
        <v>0</v>
      </c>
      <c r="K159" s="21">
        <f ca="1">IFERROR(MIN(1, VLOOKUP(C159,Aanvraagformulier!$N$88:$N$104,1,0)   ),0)</f>
        <v>0</v>
      </c>
      <c r="L159" s="21">
        <f t="shared" ca="1" si="17"/>
        <v>0</v>
      </c>
      <c r="M159" s="21">
        <f t="shared" ca="1" si="18"/>
        <v>0</v>
      </c>
      <c r="N159" s="105" t="e">
        <f t="shared" ca="1" si="19"/>
        <v>#N/A</v>
      </c>
    </row>
    <row r="160" spans="2:14" x14ac:dyDescent="0.2">
      <c r="B160" s="107">
        <f t="shared" ca="1" si="14"/>
        <v>44927</v>
      </c>
      <c r="C160" s="98">
        <f t="shared" ca="1" si="20"/>
        <v>44927</v>
      </c>
      <c r="D160" s="21">
        <f t="shared" ca="1" si="15"/>
        <v>7</v>
      </c>
      <c r="E160" s="98" t="e">
        <f ca="1">VLOOKUP(C160,'Vakantie-Feestdagen'!B:B,1,1)</f>
        <v>#N/A</v>
      </c>
      <c r="F160" s="98" t="e">
        <f ca="1">INDEX('Vakantie-Feestdagen'!C:C,MATCH(E160,'Vakantie-Feestdagen'!B:B,0))</f>
        <v>#N/A</v>
      </c>
      <c r="G160" s="21" t="e">
        <f ca="1">INDEX('Vakantie-Feestdagen'!D:D,MATCH(E160,'Vakantie-Feestdagen'!B:B,0))</f>
        <v>#N/A</v>
      </c>
      <c r="H160" s="21" t="e">
        <f t="shared" ca="1" si="16"/>
        <v>#N/A</v>
      </c>
      <c r="I160" s="21">
        <f ca="1">IFERROR(MIN(1, VLOOKUP(C160,'Vakantie-Feestdagen'!$U:$U,1,0)   ),0)</f>
        <v>0</v>
      </c>
      <c r="J160" s="21">
        <f ca="1">IFERROR(MIN(1, VLOOKUP(C160,Aanvraagformulier!$B$88:$B$104,1,0)   ),0)</f>
        <v>0</v>
      </c>
      <c r="K160" s="21">
        <f ca="1">IFERROR(MIN(1, VLOOKUP(C160,Aanvraagformulier!$N$88:$N$104,1,0)   ),0)</f>
        <v>0</v>
      </c>
      <c r="L160" s="21">
        <f t="shared" ca="1" si="17"/>
        <v>0</v>
      </c>
      <c r="M160" s="21">
        <f t="shared" ca="1" si="18"/>
        <v>0</v>
      </c>
      <c r="N160" s="105" t="e">
        <f t="shared" ca="1" si="19"/>
        <v>#N/A</v>
      </c>
    </row>
    <row r="161" spans="2:14" x14ac:dyDescent="0.2">
      <c r="B161" s="107">
        <f t="shared" ca="1" si="14"/>
        <v>44928</v>
      </c>
      <c r="C161" s="98">
        <f t="shared" ca="1" si="20"/>
        <v>44928</v>
      </c>
      <c r="D161" s="21">
        <f t="shared" ca="1" si="15"/>
        <v>1</v>
      </c>
      <c r="E161" s="98" t="e">
        <f ca="1">VLOOKUP(C161,'Vakantie-Feestdagen'!B:B,1,1)</f>
        <v>#N/A</v>
      </c>
      <c r="F161" s="98" t="e">
        <f ca="1">INDEX('Vakantie-Feestdagen'!C:C,MATCH(E161,'Vakantie-Feestdagen'!B:B,0))</f>
        <v>#N/A</v>
      </c>
      <c r="G161" s="21" t="e">
        <f ca="1">INDEX('Vakantie-Feestdagen'!D:D,MATCH(E161,'Vakantie-Feestdagen'!B:B,0))</f>
        <v>#N/A</v>
      </c>
      <c r="H161" s="21" t="e">
        <f t="shared" ca="1" si="16"/>
        <v>#N/A</v>
      </c>
      <c r="I161" s="21">
        <f ca="1">IFERROR(MIN(1, VLOOKUP(C161,'Vakantie-Feestdagen'!$U:$U,1,0)   ),0)</f>
        <v>0</v>
      </c>
      <c r="J161" s="21">
        <f ca="1">IFERROR(MIN(1, VLOOKUP(C161,Aanvraagformulier!$B$88:$B$104,1,0)   ),0)</f>
        <v>0</v>
      </c>
      <c r="K161" s="21">
        <f ca="1">IFERROR(MIN(1, VLOOKUP(C161,Aanvraagformulier!$N$88:$N$104,1,0)   ),0)</f>
        <v>0</v>
      </c>
      <c r="L161" s="21">
        <f t="shared" ca="1" si="17"/>
        <v>0</v>
      </c>
      <c r="M161" s="21">
        <f t="shared" ca="1" si="18"/>
        <v>0</v>
      </c>
      <c r="N161" s="105" t="e">
        <f t="shared" ca="1" si="19"/>
        <v>#N/A</v>
      </c>
    </row>
    <row r="162" spans="2:14" x14ac:dyDescent="0.2">
      <c r="B162" s="107">
        <f t="shared" ca="1" si="14"/>
        <v>44929</v>
      </c>
      <c r="C162" s="98">
        <f t="shared" ca="1" si="20"/>
        <v>44929</v>
      </c>
      <c r="D162" s="21">
        <f t="shared" ca="1" si="15"/>
        <v>2</v>
      </c>
      <c r="E162" s="98" t="e">
        <f ca="1">VLOOKUP(C162,'Vakantie-Feestdagen'!B:B,1,1)</f>
        <v>#N/A</v>
      </c>
      <c r="F162" s="98" t="e">
        <f ca="1">INDEX('Vakantie-Feestdagen'!C:C,MATCH(E162,'Vakantie-Feestdagen'!B:B,0))</f>
        <v>#N/A</v>
      </c>
      <c r="G162" s="21" t="e">
        <f ca="1">INDEX('Vakantie-Feestdagen'!D:D,MATCH(E162,'Vakantie-Feestdagen'!B:B,0))</f>
        <v>#N/A</v>
      </c>
      <c r="H162" s="21" t="e">
        <f t="shared" ca="1" si="16"/>
        <v>#N/A</v>
      </c>
      <c r="I162" s="21">
        <f ca="1">IFERROR(MIN(1, VLOOKUP(C162,'Vakantie-Feestdagen'!$U:$U,1,0)   ),0)</f>
        <v>0</v>
      </c>
      <c r="J162" s="21">
        <f ca="1">IFERROR(MIN(1, VLOOKUP(C162,Aanvraagformulier!$B$88:$B$104,1,0)   ),0)</f>
        <v>0</v>
      </c>
      <c r="K162" s="21">
        <f ca="1">IFERROR(MIN(1, VLOOKUP(C162,Aanvraagformulier!$N$88:$N$104,1,0)   ),0)</f>
        <v>0</v>
      </c>
      <c r="L162" s="21">
        <f t="shared" ca="1" si="17"/>
        <v>0</v>
      </c>
      <c r="M162" s="21">
        <f t="shared" ca="1" si="18"/>
        <v>0</v>
      </c>
      <c r="N162" s="105" t="e">
        <f t="shared" ca="1" si="19"/>
        <v>#N/A</v>
      </c>
    </row>
    <row r="163" spans="2:14" x14ac:dyDescent="0.2">
      <c r="B163" s="107">
        <f t="shared" ca="1" si="14"/>
        <v>44930</v>
      </c>
      <c r="C163" s="98">
        <f t="shared" ca="1" si="20"/>
        <v>44930</v>
      </c>
      <c r="D163" s="21">
        <f t="shared" ca="1" si="15"/>
        <v>3</v>
      </c>
      <c r="E163" s="98" t="e">
        <f ca="1">VLOOKUP(C163,'Vakantie-Feestdagen'!B:B,1,1)</f>
        <v>#N/A</v>
      </c>
      <c r="F163" s="98" t="e">
        <f ca="1">INDEX('Vakantie-Feestdagen'!C:C,MATCH(E163,'Vakantie-Feestdagen'!B:B,0))</f>
        <v>#N/A</v>
      </c>
      <c r="G163" s="21" t="e">
        <f ca="1">INDEX('Vakantie-Feestdagen'!D:D,MATCH(E163,'Vakantie-Feestdagen'!B:B,0))</f>
        <v>#N/A</v>
      </c>
      <c r="H163" s="21" t="e">
        <f t="shared" ca="1" si="16"/>
        <v>#N/A</v>
      </c>
      <c r="I163" s="21">
        <f ca="1">IFERROR(MIN(1, VLOOKUP(C163,'Vakantie-Feestdagen'!$U:$U,1,0)   ),0)</f>
        <v>0</v>
      </c>
      <c r="J163" s="21">
        <f ca="1">IFERROR(MIN(1, VLOOKUP(C163,Aanvraagformulier!$B$88:$B$104,1,0)   ),0)</f>
        <v>0</v>
      </c>
      <c r="K163" s="21">
        <f ca="1">IFERROR(MIN(1, VLOOKUP(C163,Aanvraagformulier!$N$88:$N$104,1,0)   ),0)</f>
        <v>0</v>
      </c>
      <c r="L163" s="21">
        <f t="shared" ca="1" si="17"/>
        <v>0</v>
      </c>
      <c r="M163" s="21">
        <f t="shared" ca="1" si="18"/>
        <v>0</v>
      </c>
      <c r="N163" s="105" t="e">
        <f t="shared" ca="1" si="19"/>
        <v>#N/A</v>
      </c>
    </row>
    <row r="164" spans="2:14" x14ac:dyDescent="0.2">
      <c r="B164" s="107">
        <f t="shared" ca="1" si="14"/>
        <v>44931</v>
      </c>
      <c r="C164" s="98">
        <f t="shared" ca="1" si="20"/>
        <v>44931</v>
      </c>
      <c r="D164" s="21">
        <f t="shared" ca="1" si="15"/>
        <v>4</v>
      </c>
      <c r="E164" s="98" t="e">
        <f ca="1">VLOOKUP(C164,'Vakantie-Feestdagen'!B:B,1,1)</f>
        <v>#N/A</v>
      </c>
      <c r="F164" s="98" t="e">
        <f ca="1">INDEX('Vakantie-Feestdagen'!C:C,MATCH(E164,'Vakantie-Feestdagen'!B:B,0))</f>
        <v>#N/A</v>
      </c>
      <c r="G164" s="21" t="e">
        <f ca="1">INDEX('Vakantie-Feestdagen'!D:D,MATCH(E164,'Vakantie-Feestdagen'!B:B,0))</f>
        <v>#N/A</v>
      </c>
      <c r="H164" s="21" t="e">
        <f t="shared" ca="1" si="16"/>
        <v>#N/A</v>
      </c>
      <c r="I164" s="21">
        <f ca="1">IFERROR(MIN(1, VLOOKUP(C164,'Vakantie-Feestdagen'!$U:$U,1,0)   ),0)</f>
        <v>0</v>
      </c>
      <c r="J164" s="21">
        <f ca="1">IFERROR(MIN(1, VLOOKUP(C164,Aanvraagformulier!$B$88:$B$104,1,0)   ),0)</f>
        <v>0</v>
      </c>
      <c r="K164" s="21">
        <f ca="1">IFERROR(MIN(1, VLOOKUP(C164,Aanvraagformulier!$N$88:$N$104,1,0)   ),0)</f>
        <v>0</v>
      </c>
      <c r="L164" s="21">
        <f t="shared" ca="1" si="17"/>
        <v>0</v>
      </c>
      <c r="M164" s="21">
        <f t="shared" ca="1" si="18"/>
        <v>0</v>
      </c>
      <c r="N164" s="105" t="e">
        <f t="shared" ca="1" si="19"/>
        <v>#N/A</v>
      </c>
    </row>
    <row r="165" spans="2:14" x14ac:dyDescent="0.2">
      <c r="B165" s="107">
        <f t="shared" ca="1" si="14"/>
        <v>44932</v>
      </c>
      <c r="C165" s="98">
        <f t="shared" ca="1" si="20"/>
        <v>44932</v>
      </c>
      <c r="D165" s="21">
        <f t="shared" ca="1" si="15"/>
        <v>5</v>
      </c>
      <c r="E165" s="98" t="e">
        <f ca="1">VLOOKUP(C165,'Vakantie-Feestdagen'!B:B,1,1)</f>
        <v>#N/A</v>
      </c>
      <c r="F165" s="98" t="e">
        <f ca="1">INDEX('Vakantie-Feestdagen'!C:C,MATCH(E165,'Vakantie-Feestdagen'!B:B,0))</f>
        <v>#N/A</v>
      </c>
      <c r="G165" s="21" t="e">
        <f ca="1">INDEX('Vakantie-Feestdagen'!D:D,MATCH(E165,'Vakantie-Feestdagen'!B:B,0))</f>
        <v>#N/A</v>
      </c>
      <c r="H165" s="21" t="e">
        <f t="shared" ca="1" si="16"/>
        <v>#N/A</v>
      </c>
      <c r="I165" s="21">
        <f ca="1">IFERROR(MIN(1, VLOOKUP(C165,'Vakantie-Feestdagen'!$U:$U,1,0)   ),0)</f>
        <v>0</v>
      </c>
      <c r="J165" s="21">
        <f ca="1">IFERROR(MIN(1, VLOOKUP(C165,Aanvraagformulier!$B$88:$B$104,1,0)   ),0)</f>
        <v>0</v>
      </c>
      <c r="K165" s="21">
        <f ca="1">IFERROR(MIN(1, VLOOKUP(C165,Aanvraagformulier!$N$88:$N$104,1,0)   ),0)</f>
        <v>0</v>
      </c>
      <c r="L165" s="21">
        <f t="shared" ca="1" si="17"/>
        <v>0</v>
      </c>
      <c r="M165" s="21">
        <f t="shared" ca="1" si="18"/>
        <v>0</v>
      </c>
      <c r="N165" s="105" t="e">
        <f t="shared" ca="1" si="19"/>
        <v>#N/A</v>
      </c>
    </row>
    <row r="166" spans="2:14" x14ac:dyDescent="0.2">
      <c r="B166" s="107">
        <f t="shared" ca="1" si="14"/>
        <v>44933</v>
      </c>
      <c r="C166" s="98">
        <f t="shared" ca="1" si="20"/>
        <v>44933</v>
      </c>
      <c r="D166" s="21">
        <f t="shared" ca="1" si="15"/>
        <v>6</v>
      </c>
      <c r="E166" s="98" t="e">
        <f ca="1">VLOOKUP(C166,'Vakantie-Feestdagen'!B:B,1,1)</f>
        <v>#N/A</v>
      </c>
      <c r="F166" s="98" t="e">
        <f ca="1">INDEX('Vakantie-Feestdagen'!C:C,MATCH(E166,'Vakantie-Feestdagen'!B:B,0))</f>
        <v>#N/A</v>
      </c>
      <c r="G166" s="21" t="e">
        <f ca="1">INDEX('Vakantie-Feestdagen'!D:D,MATCH(E166,'Vakantie-Feestdagen'!B:B,0))</f>
        <v>#N/A</v>
      </c>
      <c r="H166" s="21" t="e">
        <f t="shared" ca="1" si="16"/>
        <v>#N/A</v>
      </c>
      <c r="I166" s="21">
        <f ca="1">IFERROR(MIN(1, VLOOKUP(C166,'Vakantie-Feestdagen'!$U:$U,1,0)   ),0)</f>
        <v>0</v>
      </c>
      <c r="J166" s="21">
        <f ca="1">IFERROR(MIN(1, VLOOKUP(C166,Aanvraagformulier!$B$88:$B$104,1,0)   ),0)</f>
        <v>0</v>
      </c>
      <c r="K166" s="21">
        <f ca="1">IFERROR(MIN(1, VLOOKUP(C166,Aanvraagformulier!$N$88:$N$104,1,0)   ),0)</f>
        <v>0</v>
      </c>
      <c r="L166" s="21">
        <f t="shared" ca="1" si="17"/>
        <v>0</v>
      </c>
      <c r="M166" s="21">
        <f t="shared" ca="1" si="18"/>
        <v>0</v>
      </c>
      <c r="N166" s="105" t="e">
        <f t="shared" ca="1" si="19"/>
        <v>#N/A</v>
      </c>
    </row>
    <row r="167" spans="2:14" x14ac:dyDescent="0.2">
      <c r="B167" s="107">
        <f t="shared" ca="1" si="14"/>
        <v>44934</v>
      </c>
      <c r="C167" s="98">
        <f t="shared" ca="1" si="20"/>
        <v>44934</v>
      </c>
      <c r="D167" s="21">
        <f t="shared" ca="1" si="15"/>
        <v>7</v>
      </c>
      <c r="E167" s="98" t="e">
        <f ca="1">VLOOKUP(C167,'Vakantie-Feestdagen'!B:B,1,1)</f>
        <v>#N/A</v>
      </c>
      <c r="F167" s="98" t="e">
        <f ca="1">INDEX('Vakantie-Feestdagen'!C:C,MATCH(E167,'Vakantie-Feestdagen'!B:B,0))</f>
        <v>#N/A</v>
      </c>
      <c r="G167" s="21" t="e">
        <f ca="1">INDEX('Vakantie-Feestdagen'!D:D,MATCH(E167,'Vakantie-Feestdagen'!B:B,0))</f>
        <v>#N/A</v>
      </c>
      <c r="H167" s="21" t="e">
        <f t="shared" ca="1" si="16"/>
        <v>#N/A</v>
      </c>
      <c r="I167" s="21">
        <f ca="1">IFERROR(MIN(1, VLOOKUP(C167,'Vakantie-Feestdagen'!$U:$U,1,0)   ),0)</f>
        <v>0</v>
      </c>
      <c r="J167" s="21">
        <f ca="1">IFERROR(MIN(1, VLOOKUP(C167,Aanvraagformulier!$B$88:$B$104,1,0)   ),0)</f>
        <v>0</v>
      </c>
      <c r="K167" s="21">
        <f ca="1">IFERROR(MIN(1, VLOOKUP(C167,Aanvraagformulier!$N$88:$N$104,1,0)   ),0)</f>
        <v>0</v>
      </c>
      <c r="L167" s="21">
        <f t="shared" ca="1" si="17"/>
        <v>0</v>
      </c>
      <c r="M167" s="21">
        <f t="shared" ca="1" si="18"/>
        <v>0</v>
      </c>
      <c r="N167" s="105" t="e">
        <f t="shared" ca="1" si="19"/>
        <v>#N/A</v>
      </c>
    </row>
    <row r="168" spans="2:14" x14ac:dyDescent="0.2">
      <c r="B168" s="107">
        <f t="shared" ca="1" si="14"/>
        <v>44935</v>
      </c>
      <c r="C168" s="98">
        <f t="shared" ca="1" si="20"/>
        <v>44935</v>
      </c>
      <c r="D168" s="21">
        <f t="shared" ca="1" si="15"/>
        <v>1</v>
      </c>
      <c r="E168" s="98" t="e">
        <f ca="1">VLOOKUP(C168,'Vakantie-Feestdagen'!B:B,1,1)</f>
        <v>#N/A</v>
      </c>
      <c r="F168" s="98" t="e">
        <f ca="1">INDEX('Vakantie-Feestdagen'!C:C,MATCH(E168,'Vakantie-Feestdagen'!B:B,0))</f>
        <v>#N/A</v>
      </c>
      <c r="G168" s="21" t="e">
        <f ca="1">INDEX('Vakantie-Feestdagen'!D:D,MATCH(E168,'Vakantie-Feestdagen'!B:B,0))</f>
        <v>#N/A</v>
      </c>
      <c r="H168" s="21" t="e">
        <f t="shared" ca="1" si="16"/>
        <v>#N/A</v>
      </c>
      <c r="I168" s="21">
        <f ca="1">IFERROR(MIN(1, VLOOKUP(C168,'Vakantie-Feestdagen'!$U:$U,1,0)   ),0)</f>
        <v>0</v>
      </c>
      <c r="J168" s="21">
        <f ca="1">IFERROR(MIN(1, VLOOKUP(C168,Aanvraagformulier!$B$88:$B$104,1,0)   ),0)</f>
        <v>0</v>
      </c>
      <c r="K168" s="21">
        <f ca="1">IFERROR(MIN(1, VLOOKUP(C168,Aanvraagformulier!$N$88:$N$104,1,0)   ),0)</f>
        <v>0</v>
      </c>
      <c r="L168" s="21">
        <f t="shared" ca="1" si="17"/>
        <v>0</v>
      </c>
      <c r="M168" s="21">
        <f t="shared" ca="1" si="18"/>
        <v>0</v>
      </c>
      <c r="N168" s="105" t="e">
        <f t="shared" ca="1" si="19"/>
        <v>#N/A</v>
      </c>
    </row>
    <row r="169" spans="2:14" x14ac:dyDescent="0.2">
      <c r="B169" s="107">
        <f t="shared" ca="1" si="14"/>
        <v>44936</v>
      </c>
      <c r="C169" s="98">
        <f t="shared" ca="1" si="20"/>
        <v>44936</v>
      </c>
      <c r="D169" s="21">
        <f t="shared" ca="1" si="15"/>
        <v>2</v>
      </c>
      <c r="E169" s="98" t="e">
        <f ca="1">VLOOKUP(C169,'Vakantie-Feestdagen'!B:B,1,1)</f>
        <v>#N/A</v>
      </c>
      <c r="F169" s="98" t="e">
        <f ca="1">INDEX('Vakantie-Feestdagen'!C:C,MATCH(E169,'Vakantie-Feestdagen'!B:B,0))</f>
        <v>#N/A</v>
      </c>
      <c r="G169" s="21" t="e">
        <f ca="1">INDEX('Vakantie-Feestdagen'!D:D,MATCH(E169,'Vakantie-Feestdagen'!B:B,0))</f>
        <v>#N/A</v>
      </c>
      <c r="H169" s="21" t="e">
        <f t="shared" ca="1" si="16"/>
        <v>#N/A</v>
      </c>
      <c r="I169" s="21">
        <f ca="1">IFERROR(MIN(1, VLOOKUP(C169,'Vakantie-Feestdagen'!$U:$U,1,0)   ),0)</f>
        <v>0</v>
      </c>
      <c r="J169" s="21">
        <f ca="1">IFERROR(MIN(1, VLOOKUP(C169,Aanvraagformulier!$B$88:$B$104,1,0)   ),0)</f>
        <v>0</v>
      </c>
      <c r="K169" s="21">
        <f ca="1">IFERROR(MIN(1, VLOOKUP(C169,Aanvraagformulier!$N$88:$N$104,1,0)   ),0)</f>
        <v>0</v>
      </c>
      <c r="L169" s="21">
        <f t="shared" ca="1" si="17"/>
        <v>0</v>
      </c>
      <c r="M169" s="21">
        <f t="shared" ca="1" si="18"/>
        <v>0</v>
      </c>
      <c r="N169" s="105" t="e">
        <f t="shared" ca="1" si="19"/>
        <v>#N/A</v>
      </c>
    </row>
    <row r="170" spans="2:14" x14ac:dyDescent="0.2">
      <c r="B170" s="107">
        <f t="shared" ca="1" si="14"/>
        <v>44937</v>
      </c>
      <c r="C170" s="98">
        <f t="shared" ca="1" si="20"/>
        <v>44937</v>
      </c>
      <c r="D170" s="21">
        <f t="shared" ca="1" si="15"/>
        <v>3</v>
      </c>
      <c r="E170" s="98" t="e">
        <f ca="1">VLOOKUP(C170,'Vakantie-Feestdagen'!B:B,1,1)</f>
        <v>#N/A</v>
      </c>
      <c r="F170" s="98" t="e">
        <f ca="1">INDEX('Vakantie-Feestdagen'!C:C,MATCH(E170,'Vakantie-Feestdagen'!B:B,0))</f>
        <v>#N/A</v>
      </c>
      <c r="G170" s="21" t="e">
        <f ca="1">INDEX('Vakantie-Feestdagen'!D:D,MATCH(E170,'Vakantie-Feestdagen'!B:B,0))</f>
        <v>#N/A</v>
      </c>
      <c r="H170" s="21" t="e">
        <f t="shared" ca="1" si="16"/>
        <v>#N/A</v>
      </c>
      <c r="I170" s="21">
        <f ca="1">IFERROR(MIN(1, VLOOKUP(C170,'Vakantie-Feestdagen'!$U:$U,1,0)   ),0)</f>
        <v>0</v>
      </c>
      <c r="J170" s="21">
        <f ca="1">IFERROR(MIN(1, VLOOKUP(C170,Aanvraagformulier!$B$88:$B$104,1,0)   ),0)</f>
        <v>0</v>
      </c>
      <c r="K170" s="21">
        <f ca="1">IFERROR(MIN(1, VLOOKUP(C170,Aanvraagformulier!$N$88:$N$104,1,0)   ),0)</f>
        <v>0</v>
      </c>
      <c r="L170" s="21">
        <f t="shared" ca="1" si="17"/>
        <v>0</v>
      </c>
      <c r="M170" s="21">
        <f t="shared" ca="1" si="18"/>
        <v>0</v>
      </c>
      <c r="N170" s="105" t="e">
        <f t="shared" ca="1" si="19"/>
        <v>#N/A</v>
      </c>
    </row>
    <row r="171" spans="2:14" x14ac:dyDescent="0.2">
      <c r="B171" s="107">
        <f t="shared" ca="1" si="14"/>
        <v>44938</v>
      </c>
      <c r="C171" s="98">
        <f t="shared" ca="1" si="20"/>
        <v>44938</v>
      </c>
      <c r="D171" s="21">
        <f t="shared" ca="1" si="15"/>
        <v>4</v>
      </c>
      <c r="E171" s="98" t="e">
        <f ca="1">VLOOKUP(C171,'Vakantie-Feestdagen'!B:B,1,1)</f>
        <v>#N/A</v>
      </c>
      <c r="F171" s="98" t="e">
        <f ca="1">INDEX('Vakantie-Feestdagen'!C:C,MATCH(E171,'Vakantie-Feestdagen'!B:B,0))</f>
        <v>#N/A</v>
      </c>
      <c r="G171" s="21" t="e">
        <f ca="1">INDEX('Vakantie-Feestdagen'!D:D,MATCH(E171,'Vakantie-Feestdagen'!B:B,0))</f>
        <v>#N/A</v>
      </c>
      <c r="H171" s="21" t="e">
        <f t="shared" ca="1" si="16"/>
        <v>#N/A</v>
      </c>
      <c r="I171" s="21">
        <f ca="1">IFERROR(MIN(1, VLOOKUP(C171,'Vakantie-Feestdagen'!$U:$U,1,0)   ),0)</f>
        <v>0</v>
      </c>
      <c r="J171" s="21">
        <f ca="1">IFERROR(MIN(1, VLOOKUP(C171,Aanvraagformulier!$B$88:$B$104,1,0)   ),0)</f>
        <v>0</v>
      </c>
      <c r="K171" s="21">
        <f ca="1">IFERROR(MIN(1, VLOOKUP(C171,Aanvraagformulier!$N$88:$N$104,1,0)   ),0)</f>
        <v>0</v>
      </c>
      <c r="L171" s="21">
        <f t="shared" ca="1" si="17"/>
        <v>0</v>
      </c>
      <c r="M171" s="21">
        <f t="shared" ca="1" si="18"/>
        <v>0</v>
      </c>
      <c r="N171" s="105" t="e">
        <f t="shared" ca="1" si="19"/>
        <v>#N/A</v>
      </c>
    </row>
    <row r="172" spans="2:14" x14ac:dyDescent="0.2">
      <c r="B172" s="107">
        <f t="shared" ca="1" si="14"/>
        <v>44939</v>
      </c>
      <c r="C172" s="98">
        <f t="shared" ca="1" si="20"/>
        <v>44939</v>
      </c>
      <c r="D172" s="21">
        <f t="shared" ca="1" si="15"/>
        <v>5</v>
      </c>
      <c r="E172" s="98" t="e">
        <f ca="1">VLOOKUP(C172,'Vakantie-Feestdagen'!B:B,1,1)</f>
        <v>#N/A</v>
      </c>
      <c r="F172" s="98" t="e">
        <f ca="1">INDEX('Vakantie-Feestdagen'!C:C,MATCH(E172,'Vakantie-Feestdagen'!B:B,0))</f>
        <v>#N/A</v>
      </c>
      <c r="G172" s="21" t="e">
        <f ca="1">INDEX('Vakantie-Feestdagen'!D:D,MATCH(E172,'Vakantie-Feestdagen'!B:B,0))</f>
        <v>#N/A</v>
      </c>
      <c r="H172" s="21" t="e">
        <f t="shared" ca="1" si="16"/>
        <v>#N/A</v>
      </c>
      <c r="I172" s="21">
        <f ca="1">IFERROR(MIN(1, VLOOKUP(C172,'Vakantie-Feestdagen'!$U:$U,1,0)   ),0)</f>
        <v>0</v>
      </c>
      <c r="J172" s="21">
        <f ca="1">IFERROR(MIN(1, VLOOKUP(C172,Aanvraagformulier!$B$88:$B$104,1,0)   ),0)</f>
        <v>0</v>
      </c>
      <c r="K172" s="21">
        <f ca="1">IFERROR(MIN(1, VLOOKUP(C172,Aanvraagformulier!$N$88:$N$104,1,0)   ),0)</f>
        <v>0</v>
      </c>
      <c r="L172" s="21">
        <f t="shared" ca="1" si="17"/>
        <v>0</v>
      </c>
      <c r="M172" s="21">
        <f t="shared" ca="1" si="18"/>
        <v>0</v>
      </c>
      <c r="N172" s="105" t="e">
        <f t="shared" ca="1" si="19"/>
        <v>#N/A</v>
      </c>
    </row>
    <row r="173" spans="2:14" x14ac:dyDescent="0.2">
      <c r="B173" s="107">
        <f t="shared" ca="1" si="14"/>
        <v>44940</v>
      </c>
      <c r="C173" s="98">
        <f t="shared" ca="1" si="20"/>
        <v>44940</v>
      </c>
      <c r="D173" s="21">
        <f t="shared" ca="1" si="15"/>
        <v>6</v>
      </c>
      <c r="E173" s="98" t="e">
        <f ca="1">VLOOKUP(C173,'Vakantie-Feestdagen'!B:B,1,1)</f>
        <v>#N/A</v>
      </c>
      <c r="F173" s="98" t="e">
        <f ca="1">INDEX('Vakantie-Feestdagen'!C:C,MATCH(E173,'Vakantie-Feestdagen'!B:B,0))</f>
        <v>#N/A</v>
      </c>
      <c r="G173" s="21" t="e">
        <f ca="1">INDEX('Vakantie-Feestdagen'!D:D,MATCH(E173,'Vakantie-Feestdagen'!B:B,0))</f>
        <v>#N/A</v>
      </c>
      <c r="H173" s="21" t="e">
        <f t="shared" ca="1" si="16"/>
        <v>#N/A</v>
      </c>
      <c r="I173" s="21">
        <f ca="1">IFERROR(MIN(1, VLOOKUP(C173,'Vakantie-Feestdagen'!$U:$U,1,0)   ),0)</f>
        <v>0</v>
      </c>
      <c r="J173" s="21">
        <f ca="1">IFERROR(MIN(1, VLOOKUP(C173,Aanvraagformulier!$B$88:$B$104,1,0)   ),0)</f>
        <v>0</v>
      </c>
      <c r="K173" s="21">
        <f ca="1">IFERROR(MIN(1, VLOOKUP(C173,Aanvraagformulier!$N$88:$N$104,1,0)   ),0)</f>
        <v>0</v>
      </c>
      <c r="L173" s="21">
        <f t="shared" ca="1" si="17"/>
        <v>0</v>
      </c>
      <c r="M173" s="21">
        <f t="shared" ca="1" si="18"/>
        <v>0</v>
      </c>
      <c r="N173" s="105" t="e">
        <f t="shared" ca="1" si="19"/>
        <v>#N/A</v>
      </c>
    </row>
    <row r="174" spans="2:14" x14ac:dyDescent="0.2">
      <c r="B174" s="107">
        <f t="shared" ca="1" si="14"/>
        <v>44941</v>
      </c>
      <c r="C174" s="98">
        <f t="shared" ca="1" si="20"/>
        <v>44941</v>
      </c>
      <c r="D174" s="21">
        <f t="shared" ca="1" si="15"/>
        <v>7</v>
      </c>
      <c r="E174" s="98" t="e">
        <f ca="1">VLOOKUP(C174,'Vakantie-Feestdagen'!B:B,1,1)</f>
        <v>#N/A</v>
      </c>
      <c r="F174" s="98" t="e">
        <f ca="1">INDEX('Vakantie-Feestdagen'!C:C,MATCH(E174,'Vakantie-Feestdagen'!B:B,0))</f>
        <v>#N/A</v>
      </c>
      <c r="G174" s="21" t="e">
        <f ca="1">INDEX('Vakantie-Feestdagen'!D:D,MATCH(E174,'Vakantie-Feestdagen'!B:B,0))</f>
        <v>#N/A</v>
      </c>
      <c r="H174" s="21" t="e">
        <f t="shared" ca="1" si="16"/>
        <v>#N/A</v>
      </c>
      <c r="I174" s="21">
        <f ca="1">IFERROR(MIN(1, VLOOKUP(C174,'Vakantie-Feestdagen'!$U:$U,1,0)   ),0)</f>
        <v>0</v>
      </c>
      <c r="J174" s="21">
        <f ca="1">IFERROR(MIN(1, VLOOKUP(C174,Aanvraagformulier!$B$88:$B$104,1,0)   ),0)</f>
        <v>0</v>
      </c>
      <c r="K174" s="21">
        <f ca="1">IFERROR(MIN(1, VLOOKUP(C174,Aanvraagformulier!$N$88:$N$104,1,0)   ),0)</f>
        <v>0</v>
      </c>
      <c r="L174" s="21">
        <f t="shared" ca="1" si="17"/>
        <v>0</v>
      </c>
      <c r="M174" s="21">
        <f t="shared" ca="1" si="18"/>
        <v>0</v>
      </c>
      <c r="N174" s="105" t="e">
        <f t="shared" ca="1" si="19"/>
        <v>#N/A</v>
      </c>
    </row>
    <row r="175" spans="2:14" x14ac:dyDescent="0.2">
      <c r="B175" s="107">
        <f t="shared" ca="1" si="14"/>
        <v>44942</v>
      </c>
      <c r="C175" s="98">
        <f t="shared" ca="1" si="20"/>
        <v>44942</v>
      </c>
      <c r="D175" s="21">
        <f t="shared" ca="1" si="15"/>
        <v>1</v>
      </c>
      <c r="E175" s="98" t="e">
        <f ca="1">VLOOKUP(C175,'Vakantie-Feestdagen'!B:B,1,1)</f>
        <v>#N/A</v>
      </c>
      <c r="F175" s="98" t="e">
        <f ca="1">INDEX('Vakantie-Feestdagen'!C:C,MATCH(E175,'Vakantie-Feestdagen'!B:B,0))</f>
        <v>#N/A</v>
      </c>
      <c r="G175" s="21" t="e">
        <f ca="1">INDEX('Vakantie-Feestdagen'!D:D,MATCH(E175,'Vakantie-Feestdagen'!B:B,0))</f>
        <v>#N/A</v>
      </c>
      <c r="H175" s="21" t="e">
        <f t="shared" ca="1" si="16"/>
        <v>#N/A</v>
      </c>
      <c r="I175" s="21">
        <f ca="1">IFERROR(MIN(1, VLOOKUP(C175,'Vakantie-Feestdagen'!$U:$U,1,0)   ),0)</f>
        <v>0</v>
      </c>
      <c r="J175" s="21">
        <f ca="1">IFERROR(MIN(1, VLOOKUP(C175,Aanvraagformulier!$B$88:$B$104,1,0)   ),0)</f>
        <v>0</v>
      </c>
      <c r="K175" s="21">
        <f ca="1">IFERROR(MIN(1, VLOOKUP(C175,Aanvraagformulier!$N$88:$N$104,1,0)   ),0)</f>
        <v>0</v>
      </c>
      <c r="L175" s="21">
        <f t="shared" ca="1" si="17"/>
        <v>0</v>
      </c>
      <c r="M175" s="21">
        <f t="shared" ca="1" si="18"/>
        <v>0</v>
      </c>
      <c r="N175" s="105" t="e">
        <f t="shared" ca="1" si="19"/>
        <v>#N/A</v>
      </c>
    </row>
    <row r="176" spans="2:14" x14ac:dyDescent="0.2">
      <c r="B176" s="107">
        <f t="shared" ca="1" si="14"/>
        <v>44943</v>
      </c>
      <c r="C176" s="98">
        <f t="shared" ca="1" si="20"/>
        <v>44943</v>
      </c>
      <c r="D176" s="21">
        <f t="shared" ca="1" si="15"/>
        <v>2</v>
      </c>
      <c r="E176" s="98" t="e">
        <f ca="1">VLOOKUP(C176,'Vakantie-Feestdagen'!B:B,1,1)</f>
        <v>#N/A</v>
      </c>
      <c r="F176" s="98" t="e">
        <f ca="1">INDEX('Vakantie-Feestdagen'!C:C,MATCH(E176,'Vakantie-Feestdagen'!B:B,0))</f>
        <v>#N/A</v>
      </c>
      <c r="G176" s="21" t="e">
        <f ca="1">INDEX('Vakantie-Feestdagen'!D:D,MATCH(E176,'Vakantie-Feestdagen'!B:B,0))</f>
        <v>#N/A</v>
      </c>
      <c r="H176" s="21" t="e">
        <f t="shared" ca="1" si="16"/>
        <v>#N/A</v>
      </c>
      <c r="I176" s="21">
        <f ca="1">IFERROR(MIN(1, VLOOKUP(C176,'Vakantie-Feestdagen'!$U:$U,1,0)   ),0)</f>
        <v>0</v>
      </c>
      <c r="J176" s="21">
        <f ca="1">IFERROR(MIN(1, VLOOKUP(C176,Aanvraagformulier!$B$88:$B$104,1,0)   ),0)</f>
        <v>0</v>
      </c>
      <c r="K176" s="21">
        <f ca="1">IFERROR(MIN(1, VLOOKUP(C176,Aanvraagformulier!$N$88:$N$104,1,0)   ),0)</f>
        <v>0</v>
      </c>
      <c r="L176" s="21">
        <f t="shared" ca="1" si="17"/>
        <v>0</v>
      </c>
      <c r="M176" s="21">
        <f t="shared" ca="1" si="18"/>
        <v>0</v>
      </c>
      <c r="N176" s="105" t="e">
        <f t="shared" ca="1" si="19"/>
        <v>#N/A</v>
      </c>
    </row>
    <row r="177" spans="2:14" x14ac:dyDescent="0.2">
      <c r="B177" s="107">
        <f t="shared" ca="1" si="14"/>
        <v>44944</v>
      </c>
      <c r="C177" s="98">
        <f t="shared" ca="1" si="20"/>
        <v>44944</v>
      </c>
      <c r="D177" s="21">
        <f t="shared" ca="1" si="15"/>
        <v>3</v>
      </c>
      <c r="E177" s="98" t="e">
        <f ca="1">VLOOKUP(C177,'Vakantie-Feestdagen'!B:B,1,1)</f>
        <v>#N/A</v>
      </c>
      <c r="F177" s="98" t="e">
        <f ca="1">INDEX('Vakantie-Feestdagen'!C:C,MATCH(E177,'Vakantie-Feestdagen'!B:B,0))</f>
        <v>#N/A</v>
      </c>
      <c r="G177" s="21" t="e">
        <f ca="1">INDEX('Vakantie-Feestdagen'!D:D,MATCH(E177,'Vakantie-Feestdagen'!B:B,0))</f>
        <v>#N/A</v>
      </c>
      <c r="H177" s="21" t="e">
        <f t="shared" ca="1" si="16"/>
        <v>#N/A</v>
      </c>
      <c r="I177" s="21">
        <f ca="1">IFERROR(MIN(1, VLOOKUP(C177,'Vakantie-Feestdagen'!$U:$U,1,0)   ),0)</f>
        <v>0</v>
      </c>
      <c r="J177" s="21">
        <f ca="1">IFERROR(MIN(1, VLOOKUP(C177,Aanvraagformulier!$B$88:$B$104,1,0)   ),0)</f>
        <v>0</v>
      </c>
      <c r="K177" s="21">
        <f ca="1">IFERROR(MIN(1, VLOOKUP(C177,Aanvraagformulier!$N$88:$N$104,1,0)   ),0)</f>
        <v>0</v>
      </c>
      <c r="L177" s="21">
        <f t="shared" ca="1" si="17"/>
        <v>0</v>
      </c>
      <c r="M177" s="21">
        <f t="shared" ca="1" si="18"/>
        <v>0</v>
      </c>
      <c r="N177" s="105" t="e">
        <f t="shared" ca="1" si="19"/>
        <v>#N/A</v>
      </c>
    </row>
    <row r="178" spans="2:14" x14ac:dyDescent="0.2">
      <c r="B178" s="107">
        <f t="shared" ca="1" si="14"/>
        <v>44945</v>
      </c>
      <c r="C178" s="98">
        <f t="shared" ca="1" si="20"/>
        <v>44945</v>
      </c>
      <c r="D178" s="21">
        <f t="shared" ca="1" si="15"/>
        <v>4</v>
      </c>
      <c r="E178" s="98" t="e">
        <f ca="1">VLOOKUP(C178,'Vakantie-Feestdagen'!B:B,1,1)</f>
        <v>#N/A</v>
      </c>
      <c r="F178" s="98" t="e">
        <f ca="1">INDEX('Vakantie-Feestdagen'!C:C,MATCH(E178,'Vakantie-Feestdagen'!B:B,0))</f>
        <v>#N/A</v>
      </c>
      <c r="G178" s="21" t="e">
        <f ca="1">INDEX('Vakantie-Feestdagen'!D:D,MATCH(E178,'Vakantie-Feestdagen'!B:B,0))</f>
        <v>#N/A</v>
      </c>
      <c r="H178" s="21" t="e">
        <f t="shared" ca="1" si="16"/>
        <v>#N/A</v>
      </c>
      <c r="I178" s="21">
        <f ca="1">IFERROR(MIN(1, VLOOKUP(C178,'Vakantie-Feestdagen'!$U:$U,1,0)   ),0)</f>
        <v>0</v>
      </c>
      <c r="J178" s="21">
        <f ca="1">IFERROR(MIN(1, VLOOKUP(C178,Aanvraagformulier!$B$88:$B$104,1,0)   ),0)</f>
        <v>0</v>
      </c>
      <c r="K178" s="21">
        <f ca="1">IFERROR(MIN(1, VLOOKUP(C178,Aanvraagformulier!$N$88:$N$104,1,0)   ),0)</f>
        <v>0</v>
      </c>
      <c r="L178" s="21">
        <f t="shared" ca="1" si="17"/>
        <v>0</v>
      </c>
      <c r="M178" s="21">
        <f t="shared" ca="1" si="18"/>
        <v>0</v>
      </c>
      <c r="N178" s="105" t="e">
        <f t="shared" ca="1" si="19"/>
        <v>#N/A</v>
      </c>
    </row>
    <row r="179" spans="2:14" x14ac:dyDescent="0.2">
      <c r="B179" s="107">
        <f t="shared" ca="1" si="14"/>
        <v>44946</v>
      </c>
      <c r="C179" s="98">
        <f t="shared" ca="1" si="20"/>
        <v>44946</v>
      </c>
      <c r="D179" s="21">
        <f t="shared" ca="1" si="15"/>
        <v>5</v>
      </c>
      <c r="E179" s="98" t="e">
        <f ca="1">VLOOKUP(C179,'Vakantie-Feestdagen'!B:B,1,1)</f>
        <v>#N/A</v>
      </c>
      <c r="F179" s="98" t="e">
        <f ca="1">INDEX('Vakantie-Feestdagen'!C:C,MATCH(E179,'Vakantie-Feestdagen'!B:B,0))</f>
        <v>#N/A</v>
      </c>
      <c r="G179" s="21" t="e">
        <f ca="1">INDEX('Vakantie-Feestdagen'!D:D,MATCH(E179,'Vakantie-Feestdagen'!B:B,0))</f>
        <v>#N/A</v>
      </c>
      <c r="H179" s="21" t="e">
        <f t="shared" ca="1" si="16"/>
        <v>#N/A</v>
      </c>
      <c r="I179" s="21">
        <f ca="1">IFERROR(MIN(1, VLOOKUP(C179,'Vakantie-Feestdagen'!$U:$U,1,0)   ),0)</f>
        <v>0</v>
      </c>
      <c r="J179" s="21">
        <f ca="1">IFERROR(MIN(1, VLOOKUP(C179,Aanvraagformulier!$B$88:$B$104,1,0)   ),0)</f>
        <v>0</v>
      </c>
      <c r="K179" s="21">
        <f ca="1">IFERROR(MIN(1, VLOOKUP(C179,Aanvraagformulier!$N$88:$N$104,1,0)   ),0)</f>
        <v>0</v>
      </c>
      <c r="L179" s="21">
        <f t="shared" ca="1" si="17"/>
        <v>0</v>
      </c>
      <c r="M179" s="21">
        <f t="shared" ca="1" si="18"/>
        <v>0</v>
      </c>
      <c r="N179" s="105" t="e">
        <f t="shared" ca="1" si="19"/>
        <v>#N/A</v>
      </c>
    </row>
    <row r="180" spans="2:14" x14ac:dyDescent="0.2">
      <c r="B180" s="107">
        <f t="shared" ca="1" si="14"/>
        <v>44947</v>
      </c>
      <c r="C180" s="98">
        <f t="shared" ca="1" si="20"/>
        <v>44947</v>
      </c>
      <c r="D180" s="21">
        <f t="shared" ca="1" si="15"/>
        <v>6</v>
      </c>
      <c r="E180" s="98" t="e">
        <f ca="1">VLOOKUP(C180,'Vakantie-Feestdagen'!B:B,1,1)</f>
        <v>#N/A</v>
      </c>
      <c r="F180" s="98" t="e">
        <f ca="1">INDEX('Vakantie-Feestdagen'!C:C,MATCH(E180,'Vakantie-Feestdagen'!B:B,0))</f>
        <v>#N/A</v>
      </c>
      <c r="G180" s="21" t="e">
        <f ca="1">INDEX('Vakantie-Feestdagen'!D:D,MATCH(E180,'Vakantie-Feestdagen'!B:B,0))</f>
        <v>#N/A</v>
      </c>
      <c r="H180" s="21" t="e">
        <f t="shared" ca="1" si="16"/>
        <v>#N/A</v>
      </c>
      <c r="I180" s="21">
        <f ca="1">IFERROR(MIN(1, VLOOKUP(C180,'Vakantie-Feestdagen'!$U:$U,1,0)   ),0)</f>
        <v>0</v>
      </c>
      <c r="J180" s="21">
        <f ca="1">IFERROR(MIN(1, VLOOKUP(C180,Aanvraagformulier!$B$88:$B$104,1,0)   ),0)</f>
        <v>0</v>
      </c>
      <c r="K180" s="21">
        <f ca="1">IFERROR(MIN(1, VLOOKUP(C180,Aanvraagformulier!$N$88:$N$104,1,0)   ),0)</f>
        <v>0</v>
      </c>
      <c r="L180" s="21">
        <f t="shared" ca="1" si="17"/>
        <v>0</v>
      </c>
      <c r="M180" s="21">
        <f t="shared" ca="1" si="18"/>
        <v>0</v>
      </c>
      <c r="N180" s="105" t="e">
        <f t="shared" ca="1" si="19"/>
        <v>#N/A</v>
      </c>
    </row>
    <row r="181" spans="2:14" x14ac:dyDescent="0.2">
      <c r="B181" s="107">
        <f t="shared" ca="1" si="14"/>
        <v>44948</v>
      </c>
      <c r="C181" s="98">
        <f t="shared" ca="1" si="20"/>
        <v>44948</v>
      </c>
      <c r="D181" s="21">
        <f t="shared" ca="1" si="15"/>
        <v>7</v>
      </c>
      <c r="E181" s="98" t="e">
        <f ca="1">VLOOKUP(C181,'Vakantie-Feestdagen'!B:B,1,1)</f>
        <v>#N/A</v>
      </c>
      <c r="F181" s="98" t="e">
        <f ca="1">INDEX('Vakantie-Feestdagen'!C:C,MATCH(E181,'Vakantie-Feestdagen'!B:B,0))</f>
        <v>#N/A</v>
      </c>
      <c r="G181" s="21" t="e">
        <f ca="1">INDEX('Vakantie-Feestdagen'!D:D,MATCH(E181,'Vakantie-Feestdagen'!B:B,0))</f>
        <v>#N/A</v>
      </c>
      <c r="H181" s="21" t="e">
        <f t="shared" ca="1" si="16"/>
        <v>#N/A</v>
      </c>
      <c r="I181" s="21">
        <f ca="1">IFERROR(MIN(1, VLOOKUP(C181,'Vakantie-Feestdagen'!$U:$U,1,0)   ),0)</f>
        <v>0</v>
      </c>
      <c r="J181" s="21">
        <f ca="1">IFERROR(MIN(1, VLOOKUP(C181,Aanvraagformulier!$B$88:$B$104,1,0)   ),0)</f>
        <v>0</v>
      </c>
      <c r="K181" s="21">
        <f ca="1">IFERROR(MIN(1, VLOOKUP(C181,Aanvraagformulier!$N$88:$N$104,1,0)   ),0)</f>
        <v>0</v>
      </c>
      <c r="L181" s="21">
        <f t="shared" ca="1" si="17"/>
        <v>0</v>
      </c>
      <c r="M181" s="21">
        <f t="shared" ca="1" si="18"/>
        <v>0</v>
      </c>
      <c r="N181" s="105" t="e">
        <f t="shared" ca="1" si="19"/>
        <v>#N/A</v>
      </c>
    </row>
    <row r="182" spans="2:14" x14ac:dyDescent="0.2">
      <c r="B182" s="107">
        <f t="shared" ca="1" si="14"/>
        <v>44949</v>
      </c>
      <c r="C182" s="98">
        <f t="shared" ca="1" si="20"/>
        <v>44949</v>
      </c>
      <c r="D182" s="21">
        <f t="shared" ca="1" si="15"/>
        <v>1</v>
      </c>
      <c r="E182" s="98" t="e">
        <f ca="1">VLOOKUP(C182,'Vakantie-Feestdagen'!B:B,1,1)</f>
        <v>#N/A</v>
      </c>
      <c r="F182" s="98" t="e">
        <f ca="1">INDEX('Vakantie-Feestdagen'!C:C,MATCH(E182,'Vakantie-Feestdagen'!B:B,0))</f>
        <v>#N/A</v>
      </c>
      <c r="G182" s="21" t="e">
        <f ca="1">INDEX('Vakantie-Feestdagen'!D:D,MATCH(E182,'Vakantie-Feestdagen'!B:B,0))</f>
        <v>#N/A</v>
      </c>
      <c r="H182" s="21" t="e">
        <f t="shared" ca="1" si="16"/>
        <v>#N/A</v>
      </c>
      <c r="I182" s="21">
        <f ca="1">IFERROR(MIN(1, VLOOKUP(C182,'Vakantie-Feestdagen'!$U:$U,1,0)   ),0)</f>
        <v>0</v>
      </c>
      <c r="J182" s="21">
        <f ca="1">IFERROR(MIN(1, VLOOKUP(C182,Aanvraagformulier!$B$88:$B$104,1,0)   ),0)</f>
        <v>0</v>
      </c>
      <c r="K182" s="21">
        <f ca="1">IFERROR(MIN(1, VLOOKUP(C182,Aanvraagformulier!$N$88:$N$104,1,0)   ),0)</f>
        <v>0</v>
      </c>
      <c r="L182" s="21">
        <f t="shared" ca="1" si="17"/>
        <v>0</v>
      </c>
      <c r="M182" s="21">
        <f t="shared" ca="1" si="18"/>
        <v>0</v>
      </c>
      <c r="N182" s="105" t="e">
        <f t="shared" ca="1" si="19"/>
        <v>#N/A</v>
      </c>
    </row>
    <row r="183" spans="2:14" x14ac:dyDescent="0.2">
      <c r="B183" s="107">
        <f t="shared" ca="1" si="14"/>
        <v>44950</v>
      </c>
      <c r="C183" s="98">
        <f t="shared" ca="1" si="20"/>
        <v>44950</v>
      </c>
      <c r="D183" s="21">
        <f t="shared" ca="1" si="15"/>
        <v>2</v>
      </c>
      <c r="E183" s="98" t="e">
        <f ca="1">VLOOKUP(C183,'Vakantie-Feestdagen'!B:B,1,1)</f>
        <v>#N/A</v>
      </c>
      <c r="F183" s="98" t="e">
        <f ca="1">INDEX('Vakantie-Feestdagen'!C:C,MATCH(E183,'Vakantie-Feestdagen'!B:B,0))</f>
        <v>#N/A</v>
      </c>
      <c r="G183" s="21" t="e">
        <f ca="1">INDEX('Vakantie-Feestdagen'!D:D,MATCH(E183,'Vakantie-Feestdagen'!B:B,0))</f>
        <v>#N/A</v>
      </c>
      <c r="H183" s="21" t="e">
        <f t="shared" ca="1" si="16"/>
        <v>#N/A</v>
      </c>
      <c r="I183" s="21">
        <f ca="1">IFERROR(MIN(1, VLOOKUP(C183,'Vakantie-Feestdagen'!$U:$U,1,0)   ),0)</f>
        <v>0</v>
      </c>
      <c r="J183" s="21">
        <f ca="1">IFERROR(MIN(1, VLOOKUP(C183,Aanvraagformulier!$B$88:$B$104,1,0)   ),0)</f>
        <v>0</v>
      </c>
      <c r="K183" s="21">
        <f ca="1">IFERROR(MIN(1, VLOOKUP(C183,Aanvraagformulier!$N$88:$N$104,1,0)   ),0)</f>
        <v>0</v>
      </c>
      <c r="L183" s="21">
        <f t="shared" ca="1" si="17"/>
        <v>0</v>
      </c>
      <c r="M183" s="21">
        <f t="shared" ca="1" si="18"/>
        <v>0</v>
      </c>
      <c r="N183" s="105" t="e">
        <f t="shared" ca="1" si="19"/>
        <v>#N/A</v>
      </c>
    </row>
    <row r="184" spans="2:14" x14ac:dyDescent="0.2">
      <c r="B184" s="107">
        <f t="shared" ca="1" si="14"/>
        <v>44951</v>
      </c>
      <c r="C184" s="98">
        <f t="shared" ca="1" si="20"/>
        <v>44951</v>
      </c>
      <c r="D184" s="21">
        <f t="shared" ca="1" si="15"/>
        <v>3</v>
      </c>
      <c r="E184" s="98" t="e">
        <f ca="1">VLOOKUP(C184,'Vakantie-Feestdagen'!B:B,1,1)</f>
        <v>#N/A</v>
      </c>
      <c r="F184" s="98" t="e">
        <f ca="1">INDEX('Vakantie-Feestdagen'!C:C,MATCH(E184,'Vakantie-Feestdagen'!B:B,0))</f>
        <v>#N/A</v>
      </c>
      <c r="G184" s="21" t="e">
        <f ca="1">INDEX('Vakantie-Feestdagen'!D:D,MATCH(E184,'Vakantie-Feestdagen'!B:B,0))</f>
        <v>#N/A</v>
      </c>
      <c r="H184" s="21" t="e">
        <f t="shared" ca="1" si="16"/>
        <v>#N/A</v>
      </c>
      <c r="I184" s="21">
        <f ca="1">IFERROR(MIN(1, VLOOKUP(C184,'Vakantie-Feestdagen'!$U:$U,1,0)   ),0)</f>
        <v>0</v>
      </c>
      <c r="J184" s="21">
        <f ca="1">IFERROR(MIN(1, VLOOKUP(C184,Aanvraagformulier!$B$88:$B$104,1,0)   ),0)</f>
        <v>0</v>
      </c>
      <c r="K184" s="21">
        <f ca="1">IFERROR(MIN(1, VLOOKUP(C184,Aanvraagformulier!$N$88:$N$104,1,0)   ),0)</f>
        <v>0</v>
      </c>
      <c r="L184" s="21">
        <f t="shared" ca="1" si="17"/>
        <v>0</v>
      </c>
      <c r="M184" s="21">
        <f t="shared" ca="1" si="18"/>
        <v>0</v>
      </c>
      <c r="N184" s="105" t="e">
        <f t="shared" ca="1" si="19"/>
        <v>#N/A</v>
      </c>
    </row>
    <row r="185" spans="2:14" x14ac:dyDescent="0.2">
      <c r="B185" s="107">
        <f t="shared" ca="1" si="14"/>
        <v>44952</v>
      </c>
      <c r="C185" s="98">
        <f t="shared" ca="1" si="20"/>
        <v>44952</v>
      </c>
      <c r="D185" s="21">
        <f t="shared" ca="1" si="15"/>
        <v>4</v>
      </c>
      <c r="E185" s="98" t="e">
        <f ca="1">VLOOKUP(C185,'Vakantie-Feestdagen'!B:B,1,1)</f>
        <v>#N/A</v>
      </c>
      <c r="F185" s="98" t="e">
        <f ca="1">INDEX('Vakantie-Feestdagen'!C:C,MATCH(E185,'Vakantie-Feestdagen'!B:B,0))</f>
        <v>#N/A</v>
      </c>
      <c r="G185" s="21" t="e">
        <f ca="1">INDEX('Vakantie-Feestdagen'!D:D,MATCH(E185,'Vakantie-Feestdagen'!B:B,0))</f>
        <v>#N/A</v>
      </c>
      <c r="H185" s="21" t="e">
        <f t="shared" ca="1" si="16"/>
        <v>#N/A</v>
      </c>
      <c r="I185" s="21">
        <f ca="1">IFERROR(MIN(1, VLOOKUP(C185,'Vakantie-Feestdagen'!$U:$U,1,0)   ),0)</f>
        <v>0</v>
      </c>
      <c r="J185" s="21">
        <f ca="1">IFERROR(MIN(1, VLOOKUP(C185,Aanvraagformulier!$B$88:$B$104,1,0)   ),0)</f>
        <v>0</v>
      </c>
      <c r="K185" s="21">
        <f ca="1">IFERROR(MIN(1, VLOOKUP(C185,Aanvraagformulier!$N$88:$N$104,1,0)   ),0)</f>
        <v>0</v>
      </c>
      <c r="L185" s="21">
        <f t="shared" ca="1" si="17"/>
        <v>0</v>
      </c>
      <c r="M185" s="21">
        <f t="shared" ca="1" si="18"/>
        <v>0</v>
      </c>
      <c r="N185" s="105" t="e">
        <f t="shared" ca="1" si="19"/>
        <v>#N/A</v>
      </c>
    </row>
    <row r="186" spans="2:14" x14ac:dyDescent="0.2">
      <c r="B186" s="107">
        <f t="shared" ca="1" si="14"/>
        <v>44953</v>
      </c>
      <c r="C186" s="98">
        <f t="shared" ca="1" si="20"/>
        <v>44953</v>
      </c>
      <c r="D186" s="21">
        <f t="shared" ca="1" si="15"/>
        <v>5</v>
      </c>
      <c r="E186" s="98" t="e">
        <f ca="1">VLOOKUP(C186,'Vakantie-Feestdagen'!B:B,1,1)</f>
        <v>#N/A</v>
      </c>
      <c r="F186" s="98" t="e">
        <f ca="1">INDEX('Vakantie-Feestdagen'!C:C,MATCH(E186,'Vakantie-Feestdagen'!B:B,0))</f>
        <v>#N/A</v>
      </c>
      <c r="G186" s="21" t="e">
        <f ca="1">INDEX('Vakantie-Feestdagen'!D:D,MATCH(E186,'Vakantie-Feestdagen'!B:B,0))</f>
        <v>#N/A</v>
      </c>
      <c r="H186" s="21" t="e">
        <f t="shared" ca="1" si="16"/>
        <v>#N/A</v>
      </c>
      <c r="I186" s="21">
        <f ca="1">IFERROR(MIN(1, VLOOKUP(C186,'Vakantie-Feestdagen'!$U:$U,1,0)   ),0)</f>
        <v>0</v>
      </c>
      <c r="J186" s="21">
        <f ca="1">IFERROR(MIN(1, VLOOKUP(C186,Aanvraagformulier!$B$88:$B$104,1,0)   ),0)</f>
        <v>0</v>
      </c>
      <c r="K186" s="21">
        <f ca="1">IFERROR(MIN(1, VLOOKUP(C186,Aanvraagformulier!$N$88:$N$104,1,0)   ),0)</f>
        <v>0</v>
      </c>
      <c r="L186" s="21">
        <f t="shared" ca="1" si="17"/>
        <v>0</v>
      </c>
      <c r="M186" s="21">
        <f t="shared" ca="1" si="18"/>
        <v>0</v>
      </c>
      <c r="N186" s="105" t="e">
        <f t="shared" ca="1" si="19"/>
        <v>#N/A</v>
      </c>
    </row>
    <row r="187" spans="2:14" x14ac:dyDescent="0.2">
      <c r="B187" s="107">
        <f t="shared" ca="1" si="14"/>
        <v>44954</v>
      </c>
      <c r="C187" s="98">
        <f t="shared" ca="1" si="20"/>
        <v>44954</v>
      </c>
      <c r="D187" s="21">
        <f t="shared" ca="1" si="15"/>
        <v>6</v>
      </c>
      <c r="E187" s="98" t="e">
        <f ca="1">VLOOKUP(C187,'Vakantie-Feestdagen'!B:B,1,1)</f>
        <v>#N/A</v>
      </c>
      <c r="F187" s="98" t="e">
        <f ca="1">INDEX('Vakantie-Feestdagen'!C:C,MATCH(E187,'Vakantie-Feestdagen'!B:B,0))</f>
        <v>#N/A</v>
      </c>
      <c r="G187" s="21" t="e">
        <f ca="1">INDEX('Vakantie-Feestdagen'!D:D,MATCH(E187,'Vakantie-Feestdagen'!B:B,0))</f>
        <v>#N/A</v>
      </c>
      <c r="H187" s="21" t="e">
        <f t="shared" ca="1" si="16"/>
        <v>#N/A</v>
      </c>
      <c r="I187" s="21">
        <f ca="1">IFERROR(MIN(1, VLOOKUP(C187,'Vakantie-Feestdagen'!$U:$U,1,0)   ),0)</f>
        <v>0</v>
      </c>
      <c r="J187" s="21">
        <f ca="1">IFERROR(MIN(1, VLOOKUP(C187,Aanvraagformulier!$B$88:$B$104,1,0)   ),0)</f>
        <v>0</v>
      </c>
      <c r="K187" s="21">
        <f ca="1">IFERROR(MIN(1, VLOOKUP(C187,Aanvraagformulier!$N$88:$N$104,1,0)   ),0)</f>
        <v>0</v>
      </c>
      <c r="L187" s="21">
        <f t="shared" ca="1" si="17"/>
        <v>0</v>
      </c>
      <c r="M187" s="21">
        <f t="shared" ca="1" si="18"/>
        <v>0</v>
      </c>
      <c r="N187" s="105" t="e">
        <f t="shared" ca="1" si="19"/>
        <v>#N/A</v>
      </c>
    </row>
    <row r="188" spans="2:14" x14ac:dyDescent="0.2">
      <c r="B188" s="107">
        <f t="shared" ca="1" si="14"/>
        <v>44955</v>
      </c>
      <c r="C188" s="98">
        <f t="shared" ca="1" si="20"/>
        <v>44955</v>
      </c>
      <c r="D188" s="21">
        <f t="shared" ca="1" si="15"/>
        <v>7</v>
      </c>
      <c r="E188" s="98" t="e">
        <f ca="1">VLOOKUP(C188,'Vakantie-Feestdagen'!B:B,1,1)</f>
        <v>#N/A</v>
      </c>
      <c r="F188" s="98" t="e">
        <f ca="1">INDEX('Vakantie-Feestdagen'!C:C,MATCH(E188,'Vakantie-Feestdagen'!B:B,0))</f>
        <v>#N/A</v>
      </c>
      <c r="G188" s="21" t="e">
        <f ca="1">INDEX('Vakantie-Feestdagen'!D:D,MATCH(E188,'Vakantie-Feestdagen'!B:B,0))</f>
        <v>#N/A</v>
      </c>
      <c r="H188" s="21" t="e">
        <f t="shared" ca="1" si="16"/>
        <v>#N/A</v>
      </c>
      <c r="I188" s="21">
        <f ca="1">IFERROR(MIN(1, VLOOKUP(C188,'Vakantie-Feestdagen'!$U:$U,1,0)   ),0)</f>
        <v>0</v>
      </c>
      <c r="J188" s="21">
        <f ca="1">IFERROR(MIN(1, VLOOKUP(C188,Aanvraagformulier!$B$88:$B$104,1,0)   ),0)</f>
        <v>0</v>
      </c>
      <c r="K188" s="21">
        <f ca="1">IFERROR(MIN(1, VLOOKUP(C188,Aanvraagformulier!$N$88:$N$104,1,0)   ),0)</f>
        <v>0</v>
      </c>
      <c r="L188" s="21">
        <f t="shared" ca="1" si="17"/>
        <v>0</v>
      </c>
      <c r="M188" s="21">
        <f t="shared" ca="1" si="18"/>
        <v>0</v>
      </c>
      <c r="N188" s="105" t="e">
        <f t="shared" ca="1" si="19"/>
        <v>#N/A</v>
      </c>
    </row>
    <row r="189" spans="2:14" x14ac:dyDescent="0.2">
      <c r="B189" s="107">
        <f t="shared" ca="1" si="14"/>
        <v>44956</v>
      </c>
      <c r="C189" s="98">
        <f t="shared" ca="1" si="20"/>
        <v>44956</v>
      </c>
      <c r="D189" s="21">
        <f t="shared" ca="1" si="15"/>
        <v>1</v>
      </c>
      <c r="E189" s="98" t="e">
        <f ca="1">VLOOKUP(C189,'Vakantie-Feestdagen'!B:B,1,1)</f>
        <v>#N/A</v>
      </c>
      <c r="F189" s="98" t="e">
        <f ca="1">INDEX('Vakantie-Feestdagen'!C:C,MATCH(E189,'Vakantie-Feestdagen'!B:B,0))</f>
        <v>#N/A</v>
      </c>
      <c r="G189" s="21" t="e">
        <f ca="1">INDEX('Vakantie-Feestdagen'!D:D,MATCH(E189,'Vakantie-Feestdagen'!B:B,0))</f>
        <v>#N/A</v>
      </c>
      <c r="H189" s="21" t="e">
        <f t="shared" ca="1" si="16"/>
        <v>#N/A</v>
      </c>
      <c r="I189" s="21">
        <f ca="1">IFERROR(MIN(1, VLOOKUP(C189,'Vakantie-Feestdagen'!$U:$U,1,0)   ),0)</f>
        <v>0</v>
      </c>
      <c r="J189" s="21">
        <f ca="1">IFERROR(MIN(1, VLOOKUP(C189,Aanvraagformulier!$B$88:$B$104,1,0)   ),0)</f>
        <v>0</v>
      </c>
      <c r="K189" s="21">
        <f ca="1">IFERROR(MIN(1, VLOOKUP(C189,Aanvraagformulier!$N$88:$N$104,1,0)   ),0)</f>
        <v>0</v>
      </c>
      <c r="L189" s="21">
        <f t="shared" ca="1" si="17"/>
        <v>0</v>
      </c>
      <c r="M189" s="21">
        <f t="shared" ca="1" si="18"/>
        <v>0</v>
      </c>
      <c r="N189" s="105" t="e">
        <f t="shared" ca="1" si="19"/>
        <v>#N/A</v>
      </c>
    </row>
    <row r="190" spans="2:14" x14ac:dyDescent="0.2">
      <c r="B190" s="107">
        <f t="shared" ca="1" si="14"/>
        <v>44957</v>
      </c>
      <c r="C190" s="98">
        <f t="shared" ca="1" si="20"/>
        <v>44957</v>
      </c>
      <c r="D190" s="21">
        <f t="shared" ca="1" si="15"/>
        <v>2</v>
      </c>
      <c r="E190" s="98" t="e">
        <f ca="1">VLOOKUP(C190,'Vakantie-Feestdagen'!B:B,1,1)</f>
        <v>#N/A</v>
      </c>
      <c r="F190" s="98" t="e">
        <f ca="1">INDEX('Vakantie-Feestdagen'!C:C,MATCH(E190,'Vakantie-Feestdagen'!B:B,0))</f>
        <v>#N/A</v>
      </c>
      <c r="G190" s="21" t="e">
        <f ca="1">INDEX('Vakantie-Feestdagen'!D:D,MATCH(E190,'Vakantie-Feestdagen'!B:B,0))</f>
        <v>#N/A</v>
      </c>
      <c r="H190" s="21" t="e">
        <f t="shared" ca="1" si="16"/>
        <v>#N/A</v>
      </c>
      <c r="I190" s="21">
        <f ca="1">IFERROR(MIN(1, VLOOKUP(C190,'Vakantie-Feestdagen'!$U:$U,1,0)   ),0)</f>
        <v>0</v>
      </c>
      <c r="J190" s="21">
        <f ca="1">IFERROR(MIN(1, VLOOKUP(C190,Aanvraagformulier!$B$88:$B$104,1,0)   ),0)</f>
        <v>0</v>
      </c>
      <c r="K190" s="21">
        <f ca="1">IFERROR(MIN(1, VLOOKUP(C190,Aanvraagformulier!$N$88:$N$104,1,0)   ),0)</f>
        <v>0</v>
      </c>
      <c r="L190" s="21">
        <f t="shared" ca="1" si="17"/>
        <v>0</v>
      </c>
      <c r="M190" s="21">
        <f t="shared" ca="1" si="18"/>
        <v>0</v>
      </c>
      <c r="N190" s="105" t="e">
        <f t="shared" ca="1" si="19"/>
        <v>#N/A</v>
      </c>
    </row>
    <row r="191" spans="2:14" x14ac:dyDescent="0.2">
      <c r="B191" s="107">
        <f t="shared" ca="1" si="14"/>
        <v>44958</v>
      </c>
      <c r="C191" s="98">
        <f t="shared" ca="1" si="20"/>
        <v>44958</v>
      </c>
      <c r="D191" s="21">
        <f t="shared" ca="1" si="15"/>
        <v>3</v>
      </c>
      <c r="E191" s="98" t="e">
        <f ca="1">VLOOKUP(C191,'Vakantie-Feestdagen'!B:B,1,1)</f>
        <v>#N/A</v>
      </c>
      <c r="F191" s="98" t="e">
        <f ca="1">INDEX('Vakantie-Feestdagen'!C:C,MATCH(E191,'Vakantie-Feestdagen'!B:B,0))</f>
        <v>#N/A</v>
      </c>
      <c r="G191" s="21" t="e">
        <f ca="1">INDEX('Vakantie-Feestdagen'!D:D,MATCH(E191,'Vakantie-Feestdagen'!B:B,0))</f>
        <v>#N/A</v>
      </c>
      <c r="H191" s="21" t="e">
        <f t="shared" ca="1" si="16"/>
        <v>#N/A</v>
      </c>
      <c r="I191" s="21">
        <f ca="1">IFERROR(MIN(1, VLOOKUP(C191,'Vakantie-Feestdagen'!$U:$U,1,0)   ),0)</f>
        <v>0</v>
      </c>
      <c r="J191" s="21">
        <f ca="1">IFERROR(MIN(1, VLOOKUP(C191,Aanvraagformulier!$B$88:$B$104,1,0)   ),0)</f>
        <v>0</v>
      </c>
      <c r="K191" s="21">
        <f ca="1">IFERROR(MIN(1, VLOOKUP(C191,Aanvraagformulier!$N$88:$N$104,1,0)   ),0)</f>
        <v>0</v>
      </c>
      <c r="L191" s="21">
        <f t="shared" ca="1" si="17"/>
        <v>0</v>
      </c>
      <c r="M191" s="21">
        <f t="shared" ca="1" si="18"/>
        <v>0</v>
      </c>
      <c r="N191" s="105" t="e">
        <f t="shared" ca="1" si="19"/>
        <v>#N/A</v>
      </c>
    </row>
    <row r="192" spans="2:14" x14ac:dyDescent="0.2">
      <c r="B192" s="107">
        <f t="shared" ca="1" si="14"/>
        <v>44959</v>
      </c>
      <c r="C192" s="98">
        <f t="shared" ca="1" si="20"/>
        <v>44959</v>
      </c>
      <c r="D192" s="21">
        <f t="shared" ca="1" si="15"/>
        <v>4</v>
      </c>
      <c r="E192" s="98" t="e">
        <f ca="1">VLOOKUP(C192,'Vakantie-Feestdagen'!B:B,1,1)</f>
        <v>#N/A</v>
      </c>
      <c r="F192" s="98" t="e">
        <f ca="1">INDEX('Vakantie-Feestdagen'!C:C,MATCH(E192,'Vakantie-Feestdagen'!B:B,0))</f>
        <v>#N/A</v>
      </c>
      <c r="G192" s="21" t="e">
        <f ca="1">INDEX('Vakantie-Feestdagen'!D:D,MATCH(E192,'Vakantie-Feestdagen'!B:B,0))</f>
        <v>#N/A</v>
      </c>
      <c r="H192" s="21" t="e">
        <f t="shared" ca="1" si="16"/>
        <v>#N/A</v>
      </c>
      <c r="I192" s="21">
        <f ca="1">IFERROR(MIN(1, VLOOKUP(C192,'Vakantie-Feestdagen'!$U:$U,1,0)   ),0)</f>
        <v>0</v>
      </c>
      <c r="J192" s="21">
        <f ca="1">IFERROR(MIN(1, VLOOKUP(C192,Aanvraagformulier!$B$88:$B$104,1,0)   ),0)</f>
        <v>0</v>
      </c>
      <c r="K192" s="21">
        <f ca="1">IFERROR(MIN(1, VLOOKUP(C192,Aanvraagformulier!$N$88:$N$104,1,0)   ),0)</f>
        <v>0</v>
      </c>
      <c r="L192" s="21">
        <f t="shared" ca="1" si="17"/>
        <v>0</v>
      </c>
      <c r="M192" s="21">
        <f t="shared" ca="1" si="18"/>
        <v>0</v>
      </c>
      <c r="N192" s="105" t="e">
        <f t="shared" ca="1" si="19"/>
        <v>#N/A</v>
      </c>
    </row>
    <row r="193" spans="2:14" x14ac:dyDescent="0.2">
      <c r="B193" s="107">
        <f t="shared" ca="1" si="14"/>
        <v>44960</v>
      </c>
      <c r="C193" s="98">
        <f t="shared" ca="1" si="20"/>
        <v>44960</v>
      </c>
      <c r="D193" s="21">
        <f t="shared" ca="1" si="15"/>
        <v>5</v>
      </c>
      <c r="E193" s="98" t="e">
        <f ca="1">VLOOKUP(C193,'Vakantie-Feestdagen'!B:B,1,1)</f>
        <v>#N/A</v>
      </c>
      <c r="F193" s="98" t="e">
        <f ca="1">INDEX('Vakantie-Feestdagen'!C:C,MATCH(E193,'Vakantie-Feestdagen'!B:B,0))</f>
        <v>#N/A</v>
      </c>
      <c r="G193" s="21" t="e">
        <f ca="1">INDEX('Vakantie-Feestdagen'!D:D,MATCH(E193,'Vakantie-Feestdagen'!B:B,0))</f>
        <v>#N/A</v>
      </c>
      <c r="H193" s="21" t="e">
        <f t="shared" ca="1" si="16"/>
        <v>#N/A</v>
      </c>
      <c r="I193" s="21">
        <f ca="1">IFERROR(MIN(1, VLOOKUP(C193,'Vakantie-Feestdagen'!$U:$U,1,0)   ),0)</f>
        <v>0</v>
      </c>
      <c r="J193" s="21">
        <f ca="1">IFERROR(MIN(1, VLOOKUP(C193,Aanvraagformulier!$B$88:$B$104,1,0)   ),0)</f>
        <v>0</v>
      </c>
      <c r="K193" s="21">
        <f ca="1">IFERROR(MIN(1, VLOOKUP(C193,Aanvraagformulier!$N$88:$N$104,1,0)   ),0)</f>
        <v>0</v>
      </c>
      <c r="L193" s="21">
        <f t="shared" ca="1" si="17"/>
        <v>0</v>
      </c>
      <c r="M193" s="21">
        <f t="shared" ca="1" si="18"/>
        <v>0</v>
      </c>
      <c r="N193" s="105" t="e">
        <f t="shared" ca="1" si="19"/>
        <v>#N/A</v>
      </c>
    </row>
    <row r="194" spans="2:14" x14ac:dyDescent="0.2">
      <c r="B194" s="107">
        <f t="shared" ca="1" si="14"/>
        <v>44961</v>
      </c>
      <c r="C194" s="98">
        <f t="shared" ca="1" si="20"/>
        <v>44961</v>
      </c>
      <c r="D194" s="21">
        <f t="shared" ca="1" si="15"/>
        <v>6</v>
      </c>
      <c r="E194" s="98" t="e">
        <f ca="1">VLOOKUP(C194,'Vakantie-Feestdagen'!B:B,1,1)</f>
        <v>#N/A</v>
      </c>
      <c r="F194" s="98" t="e">
        <f ca="1">INDEX('Vakantie-Feestdagen'!C:C,MATCH(E194,'Vakantie-Feestdagen'!B:B,0))</f>
        <v>#N/A</v>
      </c>
      <c r="G194" s="21" t="e">
        <f ca="1">INDEX('Vakantie-Feestdagen'!D:D,MATCH(E194,'Vakantie-Feestdagen'!B:B,0))</f>
        <v>#N/A</v>
      </c>
      <c r="H194" s="21" t="e">
        <f t="shared" ca="1" si="16"/>
        <v>#N/A</v>
      </c>
      <c r="I194" s="21">
        <f ca="1">IFERROR(MIN(1, VLOOKUP(C194,'Vakantie-Feestdagen'!$U:$U,1,0)   ),0)</f>
        <v>0</v>
      </c>
      <c r="J194" s="21">
        <f ca="1">IFERROR(MIN(1, VLOOKUP(C194,Aanvraagformulier!$B$88:$B$104,1,0)   ),0)</f>
        <v>0</v>
      </c>
      <c r="K194" s="21">
        <f ca="1">IFERROR(MIN(1, VLOOKUP(C194,Aanvraagformulier!$N$88:$N$104,1,0)   ),0)</f>
        <v>0</v>
      </c>
      <c r="L194" s="21">
        <f t="shared" ca="1" si="17"/>
        <v>0</v>
      </c>
      <c r="M194" s="21">
        <f t="shared" ca="1" si="18"/>
        <v>0</v>
      </c>
      <c r="N194" s="105" t="e">
        <f t="shared" ca="1" si="19"/>
        <v>#N/A</v>
      </c>
    </row>
    <row r="195" spans="2:14" x14ac:dyDescent="0.2">
      <c r="B195" s="107">
        <f t="shared" ca="1" si="14"/>
        <v>44962</v>
      </c>
      <c r="C195" s="98">
        <f t="shared" ca="1" si="20"/>
        <v>44962</v>
      </c>
      <c r="D195" s="21">
        <f t="shared" ca="1" si="15"/>
        <v>7</v>
      </c>
      <c r="E195" s="98" t="e">
        <f ca="1">VLOOKUP(C195,'Vakantie-Feestdagen'!B:B,1,1)</f>
        <v>#N/A</v>
      </c>
      <c r="F195" s="98" t="e">
        <f ca="1">INDEX('Vakantie-Feestdagen'!C:C,MATCH(E195,'Vakantie-Feestdagen'!B:B,0))</f>
        <v>#N/A</v>
      </c>
      <c r="G195" s="21" t="e">
        <f ca="1">INDEX('Vakantie-Feestdagen'!D:D,MATCH(E195,'Vakantie-Feestdagen'!B:B,0))</f>
        <v>#N/A</v>
      </c>
      <c r="H195" s="21" t="e">
        <f t="shared" ca="1" si="16"/>
        <v>#N/A</v>
      </c>
      <c r="I195" s="21">
        <f ca="1">IFERROR(MIN(1, VLOOKUP(C195,'Vakantie-Feestdagen'!$U:$U,1,0)   ),0)</f>
        <v>0</v>
      </c>
      <c r="J195" s="21">
        <f ca="1">IFERROR(MIN(1, VLOOKUP(C195,Aanvraagformulier!$B$88:$B$104,1,0)   ),0)</f>
        <v>0</v>
      </c>
      <c r="K195" s="21">
        <f ca="1">IFERROR(MIN(1, VLOOKUP(C195,Aanvraagformulier!$N$88:$N$104,1,0)   ),0)</f>
        <v>0</v>
      </c>
      <c r="L195" s="21">
        <f t="shared" ca="1" si="17"/>
        <v>0</v>
      </c>
      <c r="M195" s="21">
        <f t="shared" ca="1" si="18"/>
        <v>0</v>
      </c>
      <c r="N195" s="105" t="e">
        <f t="shared" ca="1" si="19"/>
        <v>#N/A</v>
      </c>
    </row>
    <row r="196" spans="2:14" x14ac:dyDescent="0.2">
      <c r="B196" s="107">
        <f t="shared" ca="1" si="14"/>
        <v>44963</v>
      </c>
      <c r="C196" s="98">
        <f t="shared" ca="1" si="20"/>
        <v>44963</v>
      </c>
      <c r="D196" s="21">
        <f t="shared" ca="1" si="15"/>
        <v>1</v>
      </c>
      <c r="E196" s="98" t="e">
        <f ca="1">VLOOKUP(C196,'Vakantie-Feestdagen'!B:B,1,1)</f>
        <v>#N/A</v>
      </c>
      <c r="F196" s="98" t="e">
        <f ca="1">INDEX('Vakantie-Feestdagen'!C:C,MATCH(E196,'Vakantie-Feestdagen'!B:B,0))</f>
        <v>#N/A</v>
      </c>
      <c r="G196" s="21" t="e">
        <f ca="1">INDEX('Vakantie-Feestdagen'!D:D,MATCH(E196,'Vakantie-Feestdagen'!B:B,0))</f>
        <v>#N/A</v>
      </c>
      <c r="H196" s="21" t="e">
        <f t="shared" ca="1" si="16"/>
        <v>#N/A</v>
      </c>
      <c r="I196" s="21">
        <f ca="1">IFERROR(MIN(1, VLOOKUP(C196,'Vakantie-Feestdagen'!$U:$U,1,0)   ),0)</f>
        <v>0</v>
      </c>
      <c r="J196" s="21">
        <f ca="1">IFERROR(MIN(1, VLOOKUP(C196,Aanvraagformulier!$B$88:$B$104,1,0)   ),0)</f>
        <v>0</v>
      </c>
      <c r="K196" s="21">
        <f ca="1">IFERROR(MIN(1, VLOOKUP(C196,Aanvraagformulier!$N$88:$N$104,1,0)   ),0)</f>
        <v>0</v>
      </c>
      <c r="L196" s="21">
        <f t="shared" ca="1" si="17"/>
        <v>0</v>
      </c>
      <c r="M196" s="21">
        <f t="shared" ca="1" si="18"/>
        <v>0</v>
      </c>
      <c r="N196" s="105" t="e">
        <f t="shared" ca="1" si="19"/>
        <v>#N/A</v>
      </c>
    </row>
    <row r="197" spans="2:14" x14ac:dyDescent="0.2">
      <c r="B197" s="107">
        <f t="shared" ca="1" si="14"/>
        <v>44964</v>
      </c>
      <c r="C197" s="98">
        <f t="shared" ca="1" si="20"/>
        <v>44964</v>
      </c>
      <c r="D197" s="21">
        <f t="shared" ca="1" si="15"/>
        <v>2</v>
      </c>
      <c r="E197" s="98" t="e">
        <f ca="1">VLOOKUP(C197,'Vakantie-Feestdagen'!B:B,1,1)</f>
        <v>#N/A</v>
      </c>
      <c r="F197" s="98" t="e">
        <f ca="1">INDEX('Vakantie-Feestdagen'!C:C,MATCH(E197,'Vakantie-Feestdagen'!B:B,0))</f>
        <v>#N/A</v>
      </c>
      <c r="G197" s="21" t="e">
        <f ca="1">INDEX('Vakantie-Feestdagen'!D:D,MATCH(E197,'Vakantie-Feestdagen'!B:B,0))</f>
        <v>#N/A</v>
      </c>
      <c r="H197" s="21" t="e">
        <f t="shared" ca="1" si="16"/>
        <v>#N/A</v>
      </c>
      <c r="I197" s="21">
        <f ca="1">IFERROR(MIN(1, VLOOKUP(C197,'Vakantie-Feestdagen'!$U:$U,1,0)   ),0)</f>
        <v>0</v>
      </c>
      <c r="J197" s="21">
        <f ca="1">IFERROR(MIN(1, VLOOKUP(C197,Aanvraagformulier!$B$88:$B$104,1,0)   ),0)</f>
        <v>0</v>
      </c>
      <c r="K197" s="21">
        <f ca="1">IFERROR(MIN(1, VLOOKUP(C197,Aanvraagformulier!$N$88:$N$104,1,0)   ),0)</f>
        <v>0</v>
      </c>
      <c r="L197" s="21">
        <f t="shared" ca="1" si="17"/>
        <v>0</v>
      </c>
      <c r="M197" s="21">
        <f t="shared" ca="1" si="18"/>
        <v>0</v>
      </c>
      <c r="N197" s="105" t="e">
        <f t="shared" ca="1" si="19"/>
        <v>#N/A</v>
      </c>
    </row>
    <row r="198" spans="2:14" x14ac:dyDescent="0.2">
      <c r="B198" s="107">
        <f t="shared" ca="1" si="14"/>
        <v>44965</v>
      </c>
      <c r="C198" s="98">
        <f t="shared" ca="1" si="20"/>
        <v>44965</v>
      </c>
      <c r="D198" s="21">
        <f t="shared" ca="1" si="15"/>
        <v>3</v>
      </c>
      <c r="E198" s="98" t="e">
        <f ca="1">VLOOKUP(C198,'Vakantie-Feestdagen'!B:B,1,1)</f>
        <v>#N/A</v>
      </c>
      <c r="F198" s="98" t="e">
        <f ca="1">INDEX('Vakantie-Feestdagen'!C:C,MATCH(E198,'Vakantie-Feestdagen'!B:B,0))</f>
        <v>#N/A</v>
      </c>
      <c r="G198" s="21" t="e">
        <f ca="1">INDEX('Vakantie-Feestdagen'!D:D,MATCH(E198,'Vakantie-Feestdagen'!B:B,0))</f>
        <v>#N/A</v>
      </c>
      <c r="H198" s="21" t="e">
        <f t="shared" ca="1" si="16"/>
        <v>#N/A</v>
      </c>
      <c r="I198" s="21">
        <f ca="1">IFERROR(MIN(1, VLOOKUP(C198,'Vakantie-Feestdagen'!$U:$U,1,0)   ),0)</f>
        <v>0</v>
      </c>
      <c r="J198" s="21">
        <f ca="1">IFERROR(MIN(1, VLOOKUP(C198,Aanvraagformulier!$B$88:$B$104,1,0)   ),0)</f>
        <v>0</v>
      </c>
      <c r="K198" s="21">
        <f ca="1">IFERROR(MIN(1, VLOOKUP(C198,Aanvraagformulier!$N$88:$N$104,1,0)   ),0)</f>
        <v>0</v>
      </c>
      <c r="L198" s="21">
        <f t="shared" ca="1" si="17"/>
        <v>0</v>
      </c>
      <c r="M198" s="21">
        <f t="shared" ca="1" si="18"/>
        <v>0</v>
      </c>
      <c r="N198" s="105" t="e">
        <f t="shared" ca="1" si="19"/>
        <v>#N/A</v>
      </c>
    </row>
    <row r="199" spans="2:14" x14ac:dyDescent="0.2">
      <c r="B199" s="107">
        <f t="shared" ref="B199:B262" ca="1" si="21">C199</f>
        <v>44966</v>
      </c>
      <c r="C199" s="98">
        <f t="shared" ca="1" si="20"/>
        <v>44966</v>
      </c>
      <c r="D199" s="21">
        <f t="shared" ref="D199:D262" ca="1" si="22">WEEKDAY(C199,11)</f>
        <v>4</v>
      </c>
      <c r="E199" s="98" t="e">
        <f ca="1">VLOOKUP(C199,'Vakantie-Feestdagen'!B:B,1,1)</f>
        <v>#N/A</v>
      </c>
      <c r="F199" s="98" t="e">
        <f ca="1">INDEX('Vakantie-Feestdagen'!C:C,MATCH(E199,'Vakantie-Feestdagen'!B:B,0))</f>
        <v>#N/A</v>
      </c>
      <c r="G199" s="21" t="e">
        <f ca="1">INDEX('Vakantie-Feestdagen'!D:D,MATCH(E199,'Vakantie-Feestdagen'!B:B,0))</f>
        <v>#N/A</v>
      </c>
      <c r="H199" s="21" t="e">
        <f t="shared" ref="H199:H262" ca="1" si="23">IF(AND(C199&gt;=E199,C199&lt;=F199),1,0)</f>
        <v>#N/A</v>
      </c>
      <c r="I199" s="21">
        <f ca="1">IFERROR(MIN(1, VLOOKUP(C199,'Vakantie-Feestdagen'!$U:$U,1,0)   ),0)</f>
        <v>0</v>
      </c>
      <c r="J199" s="21">
        <f ca="1">IFERROR(MIN(1, VLOOKUP(C199,Aanvraagformulier!$B$88:$B$104,1,0)   ),0)</f>
        <v>0</v>
      </c>
      <c r="K199" s="21">
        <f ca="1">IFERROR(MIN(1, VLOOKUP(C199,Aanvraagformulier!$N$88:$N$104,1,0)   ),0)</f>
        <v>0</v>
      </c>
      <c r="L199" s="21">
        <f t="shared" ref="L199:L262" ca="1" si="24">IF(AND($C199&gt;=AO$8,$C199&lt;=AP$8),1,0)</f>
        <v>0</v>
      </c>
      <c r="M199" s="21">
        <f t="shared" ref="M199:M262" ca="1" si="25">IF(AND($C199&gt;=AO$9,$C199&lt;=AP$9),1,0)</f>
        <v>0</v>
      </c>
      <c r="N199" s="105" t="e">
        <f t="shared" ref="N199:N262" ca="1" si="26">IF(K199=1,1,(H199=0)*(I199=0)*(J199=0))*L199*INDEX($AH$8:$AN$8,1,D199)</f>
        <v>#N/A</v>
      </c>
    </row>
    <row r="200" spans="2:14" x14ac:dyDescent="0.2">
      <c r="B200" s="107">
        <f t="shared" ca="1" si="21"/>
        <v>44967</v>
      </c>
      <c r="C200" s="98">
        <f t="shared" ref="C200:C263" ca="1" si="27">C199+1</f>
        <v>44967</v>
      </c>
      <c r="D200" s="21">
        <f t="shared" ca="1" si="22"/>
        <v>5</v>
      </c>
      <c r="E200" s="98" t="e">
        <f ca="1">VLOOKUP(C200,'Vakantie-Feestdagen'!B:B,1,1)</f>
        <v>#N/A</v>
      </c>
      <c r="F200" s="98" t="e">
        <f ca="1">INDEX('Vakantie-Feestdagen'!C:C,MATCH(E200,'Vakantie-Feestdagen'!B:B,0))</f>
        <v>#N/A</v>
      </c>
      <c r="G200" s="21" t="e">
        <f ca="1">INDEX('Vakantie-Feestdagen'!D:D,MATCH(E200,'Vakantie-Feestdagen'!B:B,0))</f>
        <v>#N/A</v>
      </c>
      <c r="H200" s="21" t="e">
        <f t="shared" ca="1" si="23"/>
        <v>#N/A</v>
      </c>
      <c r="I200" s="21">
        <f ca="1">IFERROR(MIN(1, VLOOKUP(C200,'Vakantie-Feestdagen'!$U:$U,1,0)   ),0)</f>
        <v>0</v>
      </c>
      <c r="J200" s="21">
        <f ca="1">IFERROR(MIN(1, VLOOKUP(C200,Aanvraagformulier!$B$88:$B$104,1,0)   ),0)</f>
        <v>0</v>
      </c>
      <c r="K200" s="21">
        <f ca="1">IFERROR(MIN(1, VLOOKUP(C200,Aanvraagformulier!$N$88:$N$104,1,0)   ),0)</f>
        <v>0</v>
      </c>
      <c r="L200" s="21">
        <f t="shared" ca="1" si="24"/>
        <v>0</v>
      </c>
      <c r="M200" s="21">
        <f t="shared" ca="1" si="25"/>
        <v>0</v>
      </c>
      <c r="N200" s="105" t="e">
        <f t="shared" ca="1" si="26"/>
        <v>#N/A</v>
      </c>
    </row>
    <row r="201" spans="2:14" x14ac:dyDescent="0.2">
      <c r="B201" s="107">
        <f t="shared" ca="1" si="21"/>
        <v>44968</v>
      </c>
      <c r="C201" s="98">
        <f t="shared" ca="1" si="27"/>
        <v>44968</v>
      </c>
      <c r="D201" s="21">
        <f t="shared" ca="1" si="22"/>
        <v>6</v>
      </c>
      <c r="E201" s="98" t="e">
        <f ca="1">VLOOKUP(C201,'Vakantie-Feestdagen'!B:B,1,1)</f>
        <v>#N/A</v>
      </c>
      <c r="F201" s="98" t="e">
        <f ca="1">INDEX('Vakantie-Feestdagen'!C:C,MATCH(E201,'Vakantie-Feestdagen'!B:B,0))</f>
        <v>#N/A</v>
      </c>
      <c r="G201" s="21" t="e">
        <f ca="1">INDEX('Vakantie-Feestdagen'!D:D,MATCH(E201,'Vakantie-Feestdagen'!B:B,0))</f>
        <v>#N/A</v>
      </c>
      <c r="H201" s="21" t="e">
        <f t="shared" ca="1" si="23"/>
        <v>#N/A</v>
      </c>
      <c r="I201" s="21">
        <f ca="1">IFERROR(MIN(1, VLOOKUP(C201,'Vakantie-Feestdagen'!$U:$U,1,0)   ),0)</f>
        <v>0</v>
      </c>
      <c r="J201" s="21">
        <f ca="1">IFERROR(MIN(1, VLOOKUP(C201,Aanvraagformulier!$B$88:$B$104,1,0)   ),0)</f>
        <v>0</v>
      </c>
      <c r="K201" s="21">
        <f ca="1">IFERROR(MIN(1, VLOOKUP(C201,Aanvraagformulier!$N$88:$N$104,1,0)   ),0)</f>
        <v>0</v>
      </c>
      <c r="L201" s="21">
        <f t="shared" ca="1" si="24"/>
        <v>0</v>
      </c>
      <c r="M201" s="21">
        <f t="shared" ca="1" si="25"/>
        <v>0</v>
      </c>
      <c r="N201" s="105" t="e">
        <f t="shared" ca="1" si="26"/>
        <v>#N/A</v>
      </c>
    </row>
    <row r="202" spans="2:14" x14ac:dyDescent="0.2">
      <c r="B202" s="107">
        <f t="shared" ca="1" si="21"/>
        <v>44969</v>
      </c>
      <c r="C202" s="98">
        <f t="shared" ca="1" si="27"/>
        <v>44969</v>
      </c>
      <c r="D202" s="21">
        <f t="shared" ca="1" si="22"/>
        <v>7</v>
      </c>
      <c r="E202" s="98" t="e">
        <f ca="1">VLOOKUP(C202,'Vakantie-Feestdagen'!B:B,1,1)</f>
        <v>#N/A</v>
      </c>
      <c r="F202" s="98" t="e">
        <f ca="1">INDEX('Vakantie-Feestdagen'!C:C,MATCH(E202,'Vakantie-Feestdagen'!B:B,0))</f>
        <v>#N/A</v>
      </c>
      <c r="G202" s="21" t="e">
        <f ca="1">INDEX('Vakantie-Feestdagen'!D:D,MATCH(E202,'Vakantie-Feestdagen'!B:B,0))</f>
        <v>#N/A</v>
      </c>
      <c r="H202" s="21" t="e">
        <f t="shared" ca="1" si="23"/>
        <v>#N/A</v>
      </c>
      <c r="I202" s="21">
        <f ca="1">IFERROR(MIN(1, VLOOKUP(C202,'Vakantie-Feestdagen'!$U:$U,1,0)   ),0)</f>
        <v>0</v>
      </c>
      <c r="J202" s="21">
        <f ca="1">IFERROR(MIN(1, VLOOKUP(C202,Aanvraagformulier!$B$88:$B$104,1,0)   ),0)</f>
        <v>0</v>
      </c>
      <c r="K202" s="21">
        <f ca="1">IFERROR(MIN(1, VLOOKUP(C202,Aanvraagformulier!$N$88:$N$104,1,0)   ),0)</f>
        <v>0</v>
      </c>
      <c r="L202" s="21">
        <f t="shared" ca="1" si="24"/>
        <v>0</v>
      </c>
      <c r="M202" s="21">
        <f t="shared" ca="1" si="25"/>
        <v>0</v>
      </c>
      <c r="N202" s="105" t="e">
        <f t="shared" ca="1" si="26"/>
        <v>#N/A</v>
      </c>
    </row>
    <row r="203" spans="2:14" x14ac:dyDescent="0.2">
      <c r="B203" s="107">
        <f t="shared" ca="1" si="21"/>
        <v>44970</v>
      </c>
      <c r="C203" s="98">
        <f t="shared" ca="1" si="27"/>
        <v>44970</v>
      </c>
      <c r="D203" s="21">
        <f t="shared" ca="1" si="22"/>
        <v>1</v>
      </c>
      <c r="E203" s="98" t="e">
        <f ca="1">VLOOKUP(C203,'Vakantie-Feestdagen'!B:B,1,1)</f>
        <v>#N/A</v>
      </c>
      <c r="F203" s="98" t="e">
        <f ca="1">INDEX('Vakantie-Feestdagen'!C:C,MATCH(E203,'Vakantie-Feestdagen'!B:B,0))</f>
        <v>#N/A</v>
      </c>
      <c r="G203" s="21" t="e">
        <f ca="1">INDEX('Vakantie-Feestdagen'!D:D,MATCH(E203,'Vakantie-Feestdagen'!B:B,0))</f>
        <v>#N/A</v>
      </c>
      <c r="H203" s="21" t="e">
        <f t="shared" ca="1" si="23"/>
        <v>#N/A</v>
      </c>
      <c r="I203" s="21">
        <f ca="1">IFERROR(MIN(1, VLOOKUP(C203,'Vakantie-Feestdagen'!$U:$U,1,0)   ),0)</f>
        <v>0</v>
      </c>
      <c r="J203" s="21">
        <f ca="1">IFERROR(MIN(1, VLOOKUP(C203,Aanvraagformulier!$B$88:$B$104,1,0)   ),0)</f>
        <v>0</v>
      </c>
      <c r="K203" s="21">
        <f ca="1">IFERROR(MIN(1, VLOOKUP(C203,Aanvraagformulier!$N$88:$N$104,1,0)   ),0)</f>
        <v>0</v>
      </c>
      <c r="L203" s="21">
        <f t="shared" ca="1" si="24"/>
        <v>0</v>
      </c>
      <c r="M203" s="21">
        <f t="shared" ca="1" si="25"/>
        <v>0</v>
      </c>
      <c r="N203" s="105" t="e">
        <f t="shared" ca="1" si="26"/>
        <v>#N/A</v>
      </c>
    </row>
    <row r="204" spans="2:14" x14ac:dyDescent="0.2">
      <c r="B204" s="107">
        <f t="shared" ca="1" si="21"/>
        <v>44971</v>
      </c>
      <c r="C204" s="98">
        <f t="shared" ca="1" si="27"/>
        <v>44971</v>
      </c>
      <c r="D204" s="21">
        <f t="shared" ca="1" si="22"/>
        <v>2</v>
      </c>
      <c r="E204" s="98" t="e">
        <f ca="1">VLOOKUP(C204,'Vakantie-Feestdagen'!B:B,1,1)</f>
        <v>#N/A</v>
      </c>
      <c r="F204" s="98" t="e">
        <f ca="1">INDEX('Vakantie-Feestdagen'!C:C,MATCH(E204,'Vakantie-Feestdagen'!B:B,0))</f>
        <v>#N/A</v>
      </c>
      <c r="G204" s="21" t="e">
        <f ca="1">INDEX('Vakantie-Feestdagen'!D:D,MATCH(E204,'Vakantie-Feestdagen'!B:B,0))</f>
        <v>#N/A</v>
      </c>
      <c r="H204" s="21" t="e">
        <f t="shared" ca="1" si="23"/>
        <v>#N/A</v>
      </c>
      <c r="I204" s="21">
        <f ca="1">IFERROR(MIN(1, VLOOKUP(C204,'Vakantie-Feestdagen'!$U:$U,1,0)   ),0)</f>
        <v>0</v>
      </c>
      <c r="J204" s="21">
        <f ca="1">IFERROR(MIN(1, VLOOKUP(C204,Aanvraagformulier!$B$88:$B$104,1,0)   ),0)</f>
        <v>0</v>
      </c>
      <c r="K204" s="21">
        <f ca="1">IFERROR(MIN(1, VLOOKUP(C204,Aanvraagformulier!$N$88:$N$104,1,0)   ),0)</f>
        <v>0</v>
      </c>
      <c r="L204" s="21">
        <f t="shared" ca="1" si="24"/>
        <v>0</v>
      </c>
      <c r="M204" s="21">
        <f t="shared" ca="1" si="25"/>
        <v>0</v>
      </c>
      <c r="N204" s="105" t="e">
        <f t="shared" ca="1" si="26"/>
        <v>#N/A</v>
      </c>
    </row>
    <row r="205" spans="2:14" x14ac:dyDescent="0.2">
      <c r="B205" s="107">
        <f t="shared" ca="1" si="21"/>
        <v>44972</v>
      </c>
      <c r="C205" s="98">
        <f t="shared" ca="1" si="27"/>
        <v>44972</v>
      </c>
      <c r="D205" s="21">
        <f t="shared" ca="1" si="22"/>
        <v>3</v>
      </c>
      <c r="E205" s="98" t="e">
        <f ca="1">VLOOKUP(C205,'Vakantie-Feestdagen'!B:B,1,1)</f>
        <v>#N/A</v>
      </c>
      <c r="F205" s="98" t="e">
        <f ca="1">INDEX('Vakantie-Feestdagen'!C:C,MATCH(E205,'Vakantie-Feestdagen'!B:B,0))</f>
        <v>#N/A</v>
      </c>
      <c r="G205" s="21" t="e">
        <f ca="1">INDEX('Vakantie-Feestdagen'!D:D,MATCH(E205,'Vakantie-Feestdagen'!B:B,0))</f>
        <v>#N/A</v>
      </c>
      <c r="H205" s="21" t="e">
        <f t="shared" ca="1" si="23"/>
        <v>#N/A</v>
      </c>
      <c r="I205" s="21">
        <f ca="1">IFERROR(MIN(1, VLOOKUP(C205,'Vakantie-Feestdagen'!$U:$U,1,0)   ),0)</f>
        <v>0</v>
      </c>
      <c r="J205" s="21">
        <f ca="1">IFERROR(MIN(1, VLOOKUP(C205,Aanvraagformulier!$B$88:$B$104,1,0)   ),0)</f>
        <v>0</v>
      </c>
      <c r="K205" s="21">
        <f ca="1">IFERROR(MIN(1, VLOOKUP(C205,Aanvraagformulier!$N$88:$N$104,1,0)   ),0)</f>
        <v>0</v>
      </c>
      <c r="L205" s="21">
        <f t="shared" ca="1" si="24"/>
        <v>0</v>
      </c>
      <c r="M205" s="21">
        <f t="shared" ca="1" si="25"/>
        <v>0</v>
      </c>
      <c r="N205" s="105" t="e">
        <f t="shared" ca="1" si="26"/>
        <v>#N/A</v>
      </c>
    </row>
    <row r="206" spans="2:14" x14ac:dyDescent="0.2">
      <c r="B206" s="107">
        <f t="shared" ca="1" si="21"/>
        <v>44973</v>
      </c>
      <c r="C206" s="98">
        <f t="shared" ca="1" si="27"/>
        <v>44973</v>
      </c>
      <c r="D206" s="21">
        <f t="shared" ca="1" si="22"/>
        <v>4</v>
      </c>
      <c r="E206" s="98" t="e">
        <f ca="1">VLOOKUP(C206,'Vakantie-Feestdagen'!B:B,1,1)</f>
        <v>#N/A</v>
      </c>
      <c r="F206" s="98" t="e">
        <f ca="1">INDEX('Vakantie-Feestdagen'!C:C,MATCH(E206,'Vakantie-Feestdagen'!B:B,0))</f>
        <v>#N/A</v>
      </c>
      <c r="G206" s="21" t="e">
        <f ca="1">INDEX('Vakantie-Feestdagen'!D:D,MATCH(E206,'Vakantie-Feestdagen'!B:B,0))</f>
        <v>#N/A</v>
      </c>
      <c r="H206" s="21" t="e">
        <f t="shared" ca="1" si="23"/>
        <v>#N/A</v>
      </c>
      <c r="I206" s="21">
        <f ca="1">IFERROR(MIN(1, VLOOKUP(C206,'Vakantie-Feestdagen'!$U:$U,1,0)   ),0)</f>
        <v>0</v>
      </c>
      <c r="J206" s="21">
        <f ca="1">IFERROR(MIN(1, VLOOKUP(C206,Aanvraagformulier!$B$88:$B$104,1,0)   ),0)</f>
        <v>0</v>
      </c>
      <c r="K206" s="21">
        <f ca="1">IFERROR(MIN(1, VLOOKUP(C206,Aanvraagformulier!$N$88:$N$104,1,0)   ),0)</f>
        <v>0</v>
      </c>
      <c r="L206" s="21">
        <f t="shared" ca="1" si="24"/>
        <v>0</v>
      </c>
      <c r="M206" s="21">
        <f t="shared" ca="1" si="25"/>
        <v>0</v>
      </c>
      <c r="N206" s="105" t="e">
        <f t="shared" ca="1" si="26"/>
        <v>#N/A</v>
      </c>
    </row>
    <row r="207" spans="2:14" x14ac:dyDescent="0.2">
      <c r="B207" s="107">
        <f t="shared" ca="1" si="21"/>
        <v>44974</v>
      </c>
      <c r="C207" s="98">
        <f t="shared" ca="1" si="27"/>
        <v>44974</v>
      </c>
      <c r="D207" s="21">
        <f t="shared" ca="1" si="22"/>
        <v>5</v>
      </c>
      <c r="E207" s="98" t="e">
        <f ca="1">VLOOKUP(C207,'Vakantie-Feestdagen'!B:B,1,1)</f>
        <v>#N/A</v>
      </c>
      <c r="F207" s="98" t="e">
        <f ca="1">INDEX('Vakantie-Feestdagen'!C:C,MATCH(E207,'Vakantie-Feestdagen'!B:B,0))</f>
        <v>#N/A</v>
      </c>
      <c r="G207" s="21" t="e">
        <f ca="1">INDEX('Vakantie-Feestdagen'!D:D,MATCH(E207,'Vakantie-Feestdagen'!B:B,0))</f>
        <v>#N/A</v>
      </c>
      <c r="H207" s="21" t="e">
        <f t="shared" ca="1" si="23"/>
        <v>#N/A</v>
      </c>
      <c r="I207" s="21">
        <f ca="1">IFERROR(MIN(1, VLOOKUP(C207,'Vakantie-Feestdagen'!$U:$U,1,0)   ),0)</f>
        <v>0</v>
      </c>
      <c r="J207" s="21">
        <f ca="1">IFERROR(MIN(1, VLOOKUP(C207,Aanvraagformulier!$B$88:$B$104,1,0)   ),0)</f>
        <v>0</v>
      </c>
      <c r="K207" s="21">
        <f ca="1">IFERROR(MIN(1, VLOOKUP(C207,Aanvraagformulier!$N$88:$N$104,1,0)   ),0)</f>
        <v>0</v>
      </c>
      <c r="L207" s="21">
        <f t="shared" ca="1" si="24"/>
        <v>0</v>
      </c>
      <c r="M207" s="21">
        <f t="shared" ca="1" si="25"/>
        <v>0</v>
      </c>
      <c r="N207" s="105" t="e">
        <f t="shared" ca="1" si="26"/>
        <v>#N/A</v>
      </c>
    </row>
    <row r="208" spans="2:14" x14ac:dyDescent="0.2">
      <c r="B208" s="107">
        <f t="shared" ca="1" si="21"/>
        <v>44975</v>
      </c>
      <c r="C208" s="98">
        <f t="shared" ca="1" si="27"/>
        <v>44975</v>
      </c>
      <c r="D208" s="21">
        <f t="shared" ca="1" si="22"/>
        <v>6</v>
      </c>
      <c r="E208" s="98" t="e">
        <f ca="1">VLOOKUP(C208,'Vakantie-Feestdagen'!B:B,1,1)</f>
        <v>#N/A</v>
      </c>
      <c r="F208" s="98" t="e">
        <f ca="1">INDEX('Vakantie-Feestdagen'!C:C,MATCH(E208,'Vakantie-Feestdagen'!B:B,0))</f>
        <v>#N/A</v>
      </c>
      <c r="G208" s="21" t="e">
        <f ca="1">INDEX('Vakantie-Feestdagen'!D:D,MATCH(E208,'Vakantie-Feestdagen'!B:B,0))</f>
        <v>#N/A</v>
      </c>
      <c r="H208" s="21" t="e">
        <f t="shared" ca="1" si="23"/>
        <v>#N/A</v>
      </c>
      <c r="I208" s="21">
        <f ca="1">IFERROR(MIN(1, VLOOKUP(C208,'Vakantie-Feestdagen'!$U:$U,1,0)   ),0)</f>
        <v>0</v>
      </c>
      <c r="J208" s="21">
        <f ca="1">IFERROR(MIN(1, VLOOKUP(C208,Aanvraagformulier!$B$88:$B$104,1,0)   ),0)</f>
        <v>0</v>
      </c>
      <c r="K208" s="21">
        <f ca="1">IFERROR(MIN(1, VLOOKUP(C208,Aanvraagformulier!$N$88:$N$104,1,0)   ),0)</f>
        <v>0</v>
      </c>
      <c r="L208" s="21">
        <f t="shared" ca="1" si="24"/>
        <v>0</v>
      </c>
      <c r="M208" s="21">
        <f t="shared" ca="1" si="25"/>
        <v>0</v>
      </c>
      <c r="N208" s="105" t="e">
        <f t="shared" ca="1" si="26"/>
        <v>#N/A</v>
      </c>
    </row>
    <row r="209" spans="2:14" x14ac:dyDescent="0.2">
      <c r="B209" s="107">
        <f t="shared" ca="1" si="21"/>
        <v>44976</v>
      </c>
      <c r="C209" s="98">
        <f t="shared" ca="1" si="27"/>
        <v>44976</v>
      </c>
      <c r="D209" s="21">
        <f t="shared" ca="1" si="22"/>
        <v>7</v>
      </c>
      <c r="E209" s="98" t="e">
        <f ca="1">VLOOKUP(C209,'Vakantie-Feestdagen'!B:B,1,1)</f>
        <v>#N/A</v>
      </c>
      <c r="F209" s="98" t="e">
        <f ca="1">INDEX('Vakantie-Feestdagen'!C:C,MATCH(E209,'Vakantie-Feestdagen'!B:B,0))</f>
        <v>#N/A</v>
      </c>
      <c r="G209" s="21" t="e">
        <f ca="1">INDEX('Vakantie-Feestdagen'!D:D,MATCH(E209,'Vakantie-Feestdagen'!B:B,0))</f>
        <v>#N/A</v>
      </c>
      <c r="H209" s="21" t="e">
        <f t="shared" ca="1" si="23"/>
        <v>#N/A</v>
      </c>
      <c r="I209" s="21">
        <f ca="1">IFERROR(MIN(1, VLOOKUP(C209,'Vakantie-Feestdagen'!$U:$U,1,0)   ),0)</f>
        <v>0</v>
      </c>
      <c r="J209" s="21">
        <f ca="1">IFERROR(MIN(1, VLOOKUP(C209,Aanvraagformulier!$B$88:$B$104,1,0)   ),0)</f>
        <v>0</v>
      </c>
      <c r="K209" s="21">
        <f ca="1">IFERROR(MIN(1, VLOOKUP(C209,Aanvraagformulier!$N$88:$N$104,1,0)   ),0)</f>
        <v>0</v>
      </c>
      <c r="L209" s="21">
        <f t="shared" ca="1" si="24"/>
        <v>0</v>
      </c>
      <c r="M209" s="21">
        <f t="shared" ca="1" si="25"/>
        <v>0</v>
      </c>
      <c r="N209" s="105" t="e">
        <f t="shared" ca="1" si="26"/>
        <v>#N/A</v>
      </c>
    </row>
    <row r="210" spans="2:14" x14ac:dyDescent="0.2">
      <c r="B210" s="107">
        <f t="shared" ca="1" si="21"/>
        <v>44977</v>
      </c>
      <c r="C210" s="98">
        <f t="shared" ca="1" si="27"/>
        <v>44977</v>
      </c>
      <c r="D210" s="21">
        <f t="shared" ca="1" si="22"/>
        <v>1</v>
      </c>
      <c r="E210" s="98" t="e">
        <f ca="1">VLOOKUP(C210,'Vakantie-Feestdagen'!B:B,1,1)</f>
        <v>#N/A</v>
      </c>
      <c r="F210" s="98" t="e">
        <f ca="1">INDEX('Vakantie-Feestdagen'!C:C,MATCH(E210,'Vakantie-Feestdagen'!B:B,0))</f>
        <v>#N/A</v>
      </c>
      <c r="G210" s="21" t="e">
        <f ca="1">INDEX('Vakantie-Feestdagen'!D:D,MATCH(E210,'Vakantie-Feestdagen'!B:B,0))</f>
        <v>#N/A</v>
      </c>
      <c r="H210" s="21" t="e">
        <f t="shared" ca="1" si="23"/>
        <v>#N/A</v>
      </c>
      <c r="I210" s="21">
        <f ca="1">IFERROR(MIN(1, VLOOKUP(C210,'Vakantie-Feestdagen'!$U:$U,1,0)   ),0)</f>
        <v>0</v>
      </c>
      <c r="J210" s="21">
        <f ca="1">IFERROR(MIN(1, VLOOKUP(C210,Aanvraagformulier!$B$88:$B$104,1,0)   ),0)</f>
        <v>0</v>
      </c>
      <c r="K210" s="21">
        <f ca="1">IFERROR(MIN(1, VLOOKUP(C210,Aanvraagformulier!$N$88:$N$104,1,0)   ),0)</f>
        <v>0</v>
      </c>
      <c r="L210" s="21">
        <f t="shared" ca="1" si="24"/>
        <v>0</v>
      </c>
      <c r="M210" s="21">
        <f t="shared" ca="1" si="25"/>
        <v>0</v>
      </c>
      <c r="N210" s="105" t="e">
        <f t="shared" ca="1" si="26"/>
        <v>#N/A</v>
      </c>
    </row>
    <row r="211" spans="2:14" x14ac:dyDescent="0.2">
      <c r="B211" s="107">
        <f t="shared" ca="1" si="21"/>
        <v>44978</v>
      </c>
      <c r="C211" s="98">
        <f t="shared" ca="1" si="27"/>
        <v>44978</v>
      </c>
      <c r="D211" s="21">
        <f t="shared" ca="1" si="22"/>
        <v>2</v>
      </c>
      <c r="E211" s="98" t="e">
        <f ca="1">VLOOKUP(C211,'Vakantie-Feestdagen'!B:B,1,1)</f>
        <v>#N/A</v>
      </c>
      <c r="F211" s="98" t="e">
        <f ca="1">INDEX('Vakantie-Feestdagen'!C:C,MATCH(E211,'Vakantie-Feestdagen'!B:B,0))</f>
        <v>#N/A</v>
      </c>
      <c r="G211" s="21" t="e">
        <f ca="1">INDEX('Vakantie-Feestdagen'!D:D,MATCH(E211,'Vakantie-Feestdagen'!B:B,0))</f>
        <v>#N/A</v>
      </c>
      <c r="H211" s="21" t="e">
        <f t="shared" ca="1" si="23"/>
        <v>#N/A</v>
      </c>
      <c r="I211" s="21">
        <f ca="1">IFERROR(MIN(1, VLOOKUP(C211,'Vakantie-Feestdagen'!$U:$U,1,0)   ),0)</f>
        <v>0</v>
      </c>
      <c r="J211" s="21">
        <f ca="1">IFERROR(MIN(1, VLOOKUP(C211,Aanvraagformulier!$B$88:$B$104,1,0)   ),0)</f>
        <v>0</v>
      </c>
      <c r="K211" s="21">
        <f ca="1">IFERROR(MIN(1, VLOOKUP(C211,Aanvraagformulier!$N$88:$N$104,1,0)   ),0)</f>
        <v>0</v>
      </c>
      <c r="L211" s="21">
        <f t="shared" ca="1" si="24"/>
        <v>0</v>
      </c>
      <c r="M211" s="21">
        <f t="shared" ca="1" si="25"/>
        <v>0</v>
      </c>
      <c r="N211" s="105" t="e">
        <f t="shared" ca="1" si="26"/>
        <v>#N/A</v>
      </c>
    </row>
    <row r="212" spans="2:14" x14ac:dyDescent="0.2">
      <c r="B212" s="107">
        <f t="shared" ca="1" si="21"/>
        <v>44979</v>
      </c>
      <c r="C212" s="98">
        <f t="shared" ca="1" si="27"/>
        <v>44979</v>
      </c>
      <c r="D212" s="21">
        <f t="shared" ca="1" si="22"/>
        <v>3</v>
      </c>
      <c r="E212" s="98" t="e">
        <f ca="1">VLOOKUP(C212,'Vakantie-Feestdagen'!B:B,1,1)</f>
        <v>#N/A</v>
      </c>
      <c r="F212" s="98" t="e">
        <f ca="1">INDEX('Vakantie-Feestdagen'!C:C,MATCH(E212,'Vakantie-Feestdagen'!B:B,0))</f>
        <v>#N/A</v>
      </c>
      <c r="G212" s="21" t="e">
        <f ca="1">INDEX('Vakantie-Feestdagen'!D:D,MATCH(E212,'Vakantie-Feestdagen'!B:B,0))</f>
        <v>#N/A</v>
      </c>
      <c r="H212" s="21" t="e">
        <f t="shared" ca="1" si="23"/>
        <v>#N/A</v>
      </c>
      <c r="I212" s="21">
        <f ca="1">IFERROR(MIN(1, VLOOKUP(C212,'Vakantie-Feestdagen'!$U:$U,1,0)   ),0)</f>
        <v>0</v>
      </c>
      <c r="J212" s="21">
        <f ca="1">IFERROR(MIN(1, VLOOKUP(C212,Aanvraagformulier!$B$88:$B$104,1,0)   ),0)</f>
        <v>0</v>
      </c>
      <c r="K212" s="21">
        <f ca="1">IFERROR(MIN(1, VLOOKUP(C212,Aanvraagformulier!$N$88:$N$104,1,0)   ),0)</f>
        <v>0</v>
      </c>
      <c r="L212" s="21">
        <f t="shared" ca="1" si="24"/>
        <v>0</v>
      </c>
      <c r="M212" s="21">
        <f t="shared" ca="1" si="25"/>
        <v>0</v>
      </c>
      <c r="N212" s="105" t="e">
        <f t="shared" ca="1" si="26"/>
        <v>#N/A</v>
      </c>
    </row>
    <row r="213" spans="2:14" x14ac:dyDescent="0.2">
      <c r="B213" s="107">
        <f t="shared" ca="1" si="21"/>
        <v>44980</v>
      </c>
      <c r="C213" s="98">
        <f t="shared" ca="1" si="27"/>
        <v>44980</v>
      </c>
      <c r="D213" s="21">
        <f t="shared" ca="1" si="22"/>
        <v>4</v>
      </c>
      <c r="E213" s="98" t="e">
        <f ca="1">VLOOKUP(C213,'Vakantie-Feestdagen'!B:B,1,1)</f>
        <v>#N/A</v>
      </c>
      <c r="F213" s="98" t="e">
        <f ca="1">INDEX('Vakantie-Feestdagen'!C:C,MATCH(E213,'Vakantie-Feestdagen'!B:B,0))</f>
        <v>#N/A</v>
      </c>
      <c r="G213" s="21" t="e">
        <f ca="1">INDEX('Vakantie-Feestdagen'!D:D,MATCH(E213,'Vakantie-Feestdagen'!B:B,0))</f>
        <v>#N/A</v>
      </c>
      <c r="H213" s="21" t="e">
        <f t="shared" ca="1" si="23"/>
        <v>#N/A</v>
      </c>
      <c r="I213" s="21">
        <f ca="1">IFERROR(MIN(1, VLOOKUP(C213,'Vakantie-Feestdagen'!$U:$U,1,0)   ),0)</f>
        <v>0</v>
      </c>
      <c r="J213" s="21">
        <f ca="1">IFERROR(MIN(1, VLOOKUP(C213,Aanvraagformulier!$B$88:$B$104,1,0)   ),0)</f>
        <v>0</v>
      </c>
      <c r="K213" s="21">
        <f ca="1">IFERROR(MIN(1, VLOOKUP(C213,Aanvraagformulier!$N$88:$N$104,1,0)   ),0)</f>
        <v>0</v>
      </c>
      <c r="L213" s="21">
        <f t="shared" ca="1" si="24"/>
        <v>0</v>
      </c>
      <c r="M213" s="21">
        <f t="shared" ca="1" si="25"/>
        <v>0</v>
      </c>
      <c r="N213" s="105" t="e">
        <f t="shared" ca="1" si="26"/>
        <v>#N/A</v>
      </c>
    </row>
    <row r="214" spans="2:14" x14ac:dyDescent="0.2">
      <c r="B214" s="107">
        <f t="shared" ca="1" si="21"/>
        <v>44981</v>
      </c>
      <c r="C214" s="98">
        <f t="shared" ca="1" si="27"/>
        <v>44981</v>
      </c>
      <c r="D214" s="21">
        <f t="shared" ca="1" si="22"/>
        <v>5</v>
      </c>
      <c r="E214" s="98" t="e">
        <f ca="1">VLOOKUP(C214,'Vakantie-Feestdagen'!B:B,1,1)</f>
        <v>#N/A</v>
      </c>
      <c r="F214" s="98" t="e">
        <f ca="1">INDEX('Vakantie-Feestdagen'!C:C,MATCH(E214,'Vakantie-Feestdagen'!B:B,0))</f>
        <v>#N/A</v>
      </c>
      <c r="G214" s="21" t="e">
        <f ca="1">INDEX('Vakantie-Feestdagen'!D:D,MATCH(E214,'Vakantie-Feestdagen'!B:B,0))</f>
        <v>#N/A</v>
      </c>
      <c r="H214" s="21" t="e">
        <f t="shared" ca="1" si="23"/>
        <v>#N/A</v>
      </c>
      <c r="I214" s="21">
        <f ca="1">IFERROR(MIN(1, VLOOKUP(C214,'Vakantie-Feestdagen'!$U:$U,1,0)   ),0)</f>
        <v>0</v>
      </c>
      <c r="J214" s="21">
        <f ca="1">IFERROR(MIN(1, VLOOKUP(C214,Aanvraagformulier!$B$88:$B$104,1,0)   ),0)</f>
        <v>0</v>
      </c>
      <c r="K214" s="21">
        <f ca="1">IFERROR(MIN(1, VLOOKUP(C214,Aanvraagformulier!$N$88:$N$104,1,0)   ),0)</f>
        <v>0</v>
      </c>
      <c r="L214" s="21">
        <f t="shared" ca="1" si="24"/>
        <v>0</v>
      </c>
      <c r="M214" s="21">
        <f t="shared" ca="1" si="25"/>
        <v>0</v>
      </c>
      <c r="N214" s="105" t="e">
        <f t="shared" ca="1" si="26"/>
        <v>#N/A</v>
      </c>
    </row>
    <row r="215" spans="2:14" x14ac:dyDescent="0.2">
      <c r="B215" s="107">
        <f t="shared" ca="1" si="21"/>
        <v>44982</v>
      </c>
      <c r="C215" s="98">
        <f t="shared" ca="1" si="27"/>
        <v>44982</v>
      </c>
      <c r="D215" s="21">
        <f t="shared" ca="1" si="22"/>
        <v>6</v>
      </c>
      <c r="E215" s="98" t="e">
        <f ca="1">VLOOKUP(C215,'Vakantie-Feestdagen'!B:B,1,1)</f>
        <v>#N/A</v>
      </c>
      <c r="F215" s="98" t="e">
        <f ca="1">INDEX('Vakantie-Feestdagen'!C:C,MATCH(E215,'Vakantie-Feestdagen'!B:B,0))</f>
        <v>#N/A</v>
      </c>
      <c r="G215" s="21" t="e">
        <f ca="1">INDEX('Vakantie-Feestdagen'!D:D,MATCH(E215,'Vakantie-Feestdagen'!B:B,0))</f>
        <v>#N/A</v>
      </c>
      <c r="H215" s="21" t="e">
        <f t="shared" ca="1" si="23"/>
        <v>#N/A</v>
      </c>
      <c r="I215" s="21">
        <f ca="1">IFERROR(MIN(1, VLOOKUP(C215,'Vakantie-Feestdagen'!$U:$U,1,0)   ),0)</f>
        <v>0</v>
      </c>
      <c r="J215" s="21">
        <f ca="1">IFERROR(MIN(1, VLOOKUP(C215,Aanvraagformulier!$B$88:$B$104,1,0)   ),0)</f>
        <v>0</v>
      </c>
      <c r="K215" s="21">
        <f ca="1">IFERROR(MIN(1, VLOOKUP(C215,Aanvraagformulier!$N$88:$N$104,1,0)   ),0)</f>
        <v>0</v>
      </c>
      <c r="L215" s="21">
        <f t="shared" ca="1" si="24"/>
        <v>0</v>
      </c>
      <c r="M215" s="21">
        <f t="shared" ca="1" si="25"/>
        <v>0</v>
      </c>
      <c r="N215" s="105" t="e">
        <f t="shared" ca="1" si="26"/>
        <v>#N/A</v>
      </c>
    </row>
    <row r="216" spans="2:14" x14ac:dyDescent="0.2">
      <c r="B216" s="107">
        <f t="shared" ca="1" si="21"/>
        <v>44983</v>
      </c>
      <c r="C216" s="98">
        <f t="shared" ca="1" si="27"/>
        <v>44983</v>
      </c>
      <c r="D216" s="21">
        <f t="shared" ca="1" si="22"/>
        <v>7</v>
      </c>
      <c r="E216" s="98" t="e">
        <f ca="1">VLOOKUP(C216,'Vakantie-Feestdagen'!B:B,1,1)</f>
        <v>#N/A</v>
      </c>
      <c r="F216" s="98" t="e">
        <f ca="1">INDEX('Vakantie-Feestdagen'!C:C,MATCH(E216,'Vakantie-Feestdagen'!B:B,0))</f>
        <v>#N/A</v>
      </c>
      <c r="G216" s="21" t="e">
        <f ca="1">INDEX('Vakantie-Feestdagen'!D:D,MATCH(E216,'Vakantie-Feestdagen'!B:B,0))</f>
        <v>#N/A</v>
      </c>
      <c r="H216" s="21" t="e">
        <f t="shared" ca="1" si="23"/>
        <v>#N/A</v>
      </c>
      <c r="I216" s="21">
        <f ca="1">IFERROR(MIN(1, VLOOKUP(C216,'Vakantie-Feestdagen'!$U:$U,1,0)   ),0)</f>
        <v>0</v>
      </c>
      <c r="J216" s="21">
        <f ca="1">IFERROR(MIN(1, VLOOKUP(C216,Aanvraagformulier!$B$88:$B$104,1,0)   ),0)</f>
        <v>0</v>
      </c>
      <c r="K216" s="21">
        <f ca="1">IFERROR(MIN(1, VLOOKUP(C216,Aanvraagformulier!$N$88:$N$104,1,0)   ),0)</f>
        <v>0</v>
      </c>
      <c r="L216" s="21">
        <f t="shared" ca="1" si="24"/>
        <v>0</v>
      </c>
      <c r="M216" s="21">
        <f t="shared" ca="1" si="25"/>
        <v>0</v>
      </c>
      <c r="N216" s="105" t="e">
        <f t="shared" ca="1" si="26"/>
        <v>#N/A</v>
      </c>
    </row>
    <row r="217" spans="2:14" x14ac:dyDescent="0.2">
      <c r="B217" s="107">
        <f t="shared" ca="1" si="21"/>
        <v>44984</v>
      </c>
      <c r="C217" s="98">
        <f t="shared" ca="1" si="27"/>
        <v>44984</v>
      </c>
      <c r="D217" s="21">
        <f t="shared" ca="1" si="22"/>
        <v>1</v>
      </c>
      <c r="E217" s="98" t="e">
        <f ca="1">VLOOKUP(C217,'Vakantie-Feestdagen'!B:B,1,1)</f>
        <v>#N/A</v>
      </c>
      <c r="F217" s="98" t="e">
        <f ca="1">INDEX('Vakantie-Feestdagen'!C:C,MATCH(E217,'Vakantie-Feestdagen'!B:B,0))</f>
        <v>#N/A</v>
      </c>
      <c r="G217" s="21" t="e">
        <f ca="1">INDEX('Vakantie-Feestdagen'!D:D,MATCH(E217,'Vakantie-Feestdagen'!B:B,0))</f>
        <v>#N/A</v>
      </c>
      <c r="H217" s="21" t="e">
        <f t="shared" ca="1" si="23"/>
        <v>#N/A</v>
      </c>
      <c r="I217" s="21">
        <f ca="1">IFERROR(MIN(1, VLOOKUP(C217,'Vakantie-Feestdagen'!$U:$U,1,0)   ),0)</f>
        <v>0</v>
      </c>
      <c r="J217" s="21">
        <f ca="1">IFERROR(MIN(1, VLOOKUP(C217,Aanvraagformulier!$B$88:$B$104,1,0)   ),0)</f>
        <v>0</v>
      </c>
      <c r="K217" s="21">
        <f ca="1">IFERROR(MIN(1, VLOOKUP(C217,Aanvraagformulier!$N$88:$N$104,1,0)   ),0)</f>
        <v>0</v>
      </c>
      <c r="L217" s="21">
        <f t="shared" ca="1" si="24"/>
        <v>0</v>
      </c>
      <c r="M217" s="21">
        <f t="shared" ca="1" si="25"/>
        <v>0</v>
      </c>
      <c r="N217" s="105" t="e">
        <f t="shared" ca="1" si="26"/>
        <v>#N/A</v>
      </c>
    </row>
    <row r="218" spans="2:14" x14ac:dyDescent="0.2">
      <c r="B218" s="107">
        <f t="shared" ca="1" si="21"/>
        <v>44985</v>
      </c>
      <c r="C218" s="98">
        <f t="shared" ca="1" si="27"/>
        <v>44985</v>
      </c>
      <c r="D218" s="21">
        <f t="shared" ca="1" si="22"/>
        <v>2</v>
      </c>
      <c r="E218" s="98" t="e">
        <f ca="1">VLOOKUP(C218,'Vakantie-Feestdagen'!B:B,1,1)</f>
        <v>#N/A</v>
      </c>
      <c r="F218" s="98" t="e">
        <f ca="1">INDEX('Vakantie-Feestdagen'!C:C,MATCH(E218,'Vakantie-Feestdagen'!B:B,0))</f>
        <v>#N/A</v>
      </c>
      <c r="G218" s="21" t="e">
        <f ca="1">INDEX('Vakantie-Feestdagen'!D:D,MATCH(E218,'Vakantie-Feestdagen'!B:B,0))</f>
        <v>#N/A</v>
      </c>
      <c r="H218" s="21" t="e">
        <f t="shared" ca="1" si="23"/>
        <v>#N/A</v>
      </c>
      <c r="I218" s="21">
        <f ca="1">IFERROR(MIN(1, VLOOKUP(C218,'Vakantie-Feestdagen'!$U:$U,1,0)   ),0)</f>
        <v>0</v>
      </c>
      <c r="J218" s="21">
        <f ca="1">IFERROR(MIN(1, VLOOKUP(C218,Aanvraagformulier!$B$88:$B$104,1,0)   ),0)</f>
        <v>0</v>
      </c>
      <c r="K218" s="21">
        <f ca="1">IFERROR(MIN(1, VLOOKUP(C218,Aanvraagformulier!$N$88:$N$104,1,0)   ),0)</f>
        <v>0</v>
      </c>
      <c r="L218" s="21">
        <f t="shared" ca="1" si="24"/>
        <v>0</v>
      </c>
      <c r="M218" s="21">
        <f t="shared" ca="1" si="25"/>
        <v>0</v>
      </c>
      <c r="N218" s="105" t="e">
        <f t="shared" ca="1" si="26"/>
        <v>#N/A</v>
      </c>
    </row>
    <row r="219" spans="2:14" x14ac:dyDescent="0.2">
      <c r="B219" s="107">
        <f t="shared" ca="1" si="21"/>
        <v>44986</v>
      </c>
      <c r="C219" s="98">
        <f t="shared" ca="1" si="27"/>
        <v>44986</v>
      </c>
      <c r="D219" s="21">
        <f t="shared" ca="1" si="22"/>
        <v>3</v>
      </c>
      <c r="E219" s="98" t="e">
        <f ca="1">VLOOKUP(C219,'Vakantie-Feestdagen'!B:B,1,1)</f>
        <v>#N/A</v>
      </c>
      <c r="F219" s="98" t="e">
        <f ca="1">INDEX('Vakantie-Feestdagen'!C:C,MATCH(E219,'Vakantie-Feestdagen'!B:B,0))</f>
        <v>#N/A</v>
      </c>
      <c r="G219" s="21" t="e">
        <f ca="1">INDEX('Vakantie-Feestdagen'!D:D,MATCH(E219,'Vakantie-Feestdagen'!B:B,0))</f>
        <v>#N/A</v>
      </c>
      <c r="H219" s="21" t="e">
        <f t="shared" ca="1" si="23"/>
        <v>#N/A</v>
      </c>
      <c r="I219" s="21">
        <f ca="1">IFERROR(MIN(1, VLOOKUP(C219,'Vakantie-Feestdagen'!$U:$U,1,0)   ),0)</f>
        <v>0</v>
      </c>
      <c r="J219" s="21">
        <f ca="1">IFERROR(MIN(1, VLOOKUP(C219,Aanvraagformulier!$B$88:$B$104,1,0)   ),0)</f>
        <v>0</v>
      </c>
      <c r="K219" s="21">
        <f ca="1">IFERROR(MIN(1, VLOOKUP(C219,Aanvraagformulier!$N$88:$N$104,1,0)   ),0)</f>
        <v>0</v>
      </c>
      <c r="L219" s="21">
        <f t="shared" ca="1" si="24"/>
        <v>0</v>
      </c>
      <c r="M219" s="21">
        <f t="shared" ca="1" si="25"/>
        <v>0</v>
      </c>
      <c r="N219" s="105" t="e">
        <f t="shared" ca="1" si="26"/>
        <v>#N/A</v>
      </c>
    </row>
    <row r="220" spans="2:14" x14ac:dyDescent="0.2">
      <c r="B220" s="107">
        <f t="shared" ca="1" si="21"/>
        <v>44987</v>
      </c>
      <c r="C220" s="98">
        <f t="shared" ca="1" si="27"/>
        <v>44987</v>
      </c>
      <c r="D220" s="21">
        <f t="shared" ca="1" si="22"/>
        <v>4</v>
      </c>
      <c r="E220" s="98" t="e">
        <f ca="1">VLOOKUP(C220,'Vakantie-Feestdagen'!B:B,1,1)</f>
        <v>#N/A</v>
      </c>
      <c r="F220" s="98" t="e">
        <f ca="1">INDEX('Vakantie-Feestdagen'!C:C,MATCH(E220,'Vakantie-Feestdagen'!B:B,0))</f>
        <v>#N/A</v>
      </c>
      <c r="G220" s="21" t="e">
        <f ca="1">INDEX('Vakantie-Feestdagen'!D:D,MATCH(E220,'Vakantie-Feestdagen'!B:B,0))</f>
        <v>#N/A</v>
      </c>
      <c r="H220" s="21" t="e">
        <f t="shared" ca="1" si="23"/>
        <v>#N/A</v>
      </c>
      <c r="I220" s="21">
        <f ca="1">IFERROR(MIN(1, VLOOKUP(C220,'Vakantie-Feestdagen'!$U:$U,1,0)   ),0)</f>
        <v>0</v>
      </c>
      <c r="J220" s="21">
        <f ca="1">IFERROR(MIN(1, VLOOKUP(C220,Aanvraagformulier!$B$88:$B$104,1,0)   ),0)</f>
        <v>0</v>
      </c>
      <c r="K220" s="21">
        <f ca="1">IFERROR(MIN(1, VLOOKUP(C220,Aanvraagformulier!$N$88:$N$104,1,0)   ),0)</f>
        <v>0</v>
      </c>
      <c r="L220" s="21">
        <f t="shared" ca="1" si="24"/>
        <v>0</v>
      </c>
      <c r="M220" s="21">
        <f t="shared" ca="1" si="25"/>
        <v>0</v>
      </c>
      <c r="N220" s="105" t="e">
        <f t="shared" ca="1" si="26"/>
        <v>#N/A</v>
      </c>
    </row>
    <row r="221" spans="2:14" x14ac:dyDescent="0.2">
      <c r="B221" s="107">
        <f t="shared" ca="1" si="21"/>
        <v>44988</v>
      </c>
      <c r="C221" s="98">
        <f t="shared" ca="1" si="27"/>
        <v>44988</v>
      </c>
      <c r="D221" s="21">
        <f t="shared" ca="1" si="22"/>
        <v>5</v>
      </c>
      <c r="E221" s="98" t="e">
        <f ca="1">VLOOKUP(C221,'Vakantie-Feestdagen'!B:B,1,1)</f>
        <v>#N/A</v>
      </c>
      <c r="F221" s="98" t="e">
        <f ca="1">INDEX('Vakantie-Feestdagen'!C:C,MATCH(E221,'Vakantie-Feestdagen'!B:B,0))</f>
        <v>#N/A</v>
      </c>
      <c r="G221" s="21" t="e">
        <f ca="1">INDEX('Vakantie-Feestdagen'!D:D,MATCH(E221,'Vakantie-Feestdagen'!B:B,0))</f>
        <v>#N/A</v>
      </c>
      <c r="H221" s="21" t="e">
        <f t="shared" ca="1" si="23"/>
        <v>#N/A</v>
      </c>
      <c r="I221" s="21">
        <f ca="1">IFERROR(MIN(1, VLOOKUP(C221,'Vakantie-Feestdagen'!$U:$U,1,0)   ),0)</f>
        <v>0</v>
      </c>
      <c r="J221" s="21">
        <f ca="1">IFERROR(MIN(1, VLOOKUP(C221,Aanvraagformulier!$B$88:$B$104,1,0)   ),0)</f>
        <v>0</v>
      </c>
      <c r="K221" s="21">
        <f ca="1">IFERROR(MIN(1, VLOOKUP(C221,Aanvraagformulier!$N$88:$N$104,1,0)   ),0)</f>
        <v>0</v>
      </c>
      <c r="L221" s="21">
        <f t="shared" ca="1" si="24"/>
        <v>0</v>
      </c>
      <c r="M221" s="21">
        <f t="shared" ca="1" si="25"/>
        <v>0</v>
      </c>
      <c r="N221" s="105" t="e">
        <f t="shared" ca="1" si="26"/>
        <v>#N/A</v>
      </c>
    </row>
    <row r="222" spans="2:14" x14ac:dyDescent="0.2">
      <c r="B222" s="107">
        <f t="shared" ca="1" si="21"/>
        <v>44989</v>
      </c>
      <c r="C222" s="98">
        <f t="shared" ca="1" si="27"/>
        <v>44989</v>
      </c>
      <c r="D222" s="21">
        <f t="shared" ca="1" si="22"/>
        <v>6</v>
      </c>
      <c r="E222" s="98" t="e">
        <f ca="1">VLOOKUP(C222,'Vakantie-Feestdagen'!B:B,1,1)</f>
        <v>#N/A</v>
      </c>
      <c r="F222" s="98" t="e">
        <f ca="1">INDEX('Vakantie-Feestdagen'!C:C,MATCH(E222,'Vakantie-Feestdagen'!B:B,0))</f>
        <v>#N/A</v>
      </c>
      <c r="G222" s="21" t="e">
        <f ca="1">INDEX('Vakantie-Feestdagen'!D:D,MATCH(E222,'Vakantie-Feestdagen'!B:B,0))</f>
        <v>#N/A</v>
      </c>
      <c r="H222" s="21" t="e">
        <f t="shared" ca="1" si="23"/>
        <v>#N/A</v>
      </c>
      <c r="I222" s="21">
        <f ca="1">IFERROR(MIN(1, VLOOKUP(C222,'Vakantie-Feestdagen'!$U:$U,1,0)   ),0)</f>
        <v>0</v>
      </c>
      <c r="J222" s="21">
        <f ca="1">IFERROR(MIN(1, VLOOKUP(C222,Aanvraagformulier!$B$88:$B$104,1,0)   ),0)</f>
        <v>0</v>
      </c>
      <c r="K222" s="21">
        <f ca="1">IFERROR(MIN(1, VLOOKUP(C222,Aanvraagformulier!$N$88:$N$104,1,0)   ),0)</f>
        <v>0</v>
      </c>
      <c r="L222" s="21">
        <f t="shared" ca="1" si="24"/>
        <v>0</v>
      </c>
      <c r="M222" s="21">
        <f t="shared" ca="1" si="25"/>
        <v>0</v>
      </c>
      <c r="N222" s="105" t="e">
        <f t="shared" ca="1" si="26"/>
        <v>#N/A</v>
      </c>
    </row>
    <row r="223" spans="2:14" x14ac:dyDescent="0.2">
      <c r="B223" s="107">
        <f t="shared" ca="1" si="21"/>
        <v>44990</v>
      </c>
      <c r="C223" s="98">
        <f t="shared" ca="1" si="27"/>
        <v>44990</v>
      </c>
      <c r="D223" s="21">
        <f t="shared" ca="1" si="22"/>
        <v>7</v>
      </c>
      <c r="E223" s="98" t="e">
        <f ca="1">VLOOKUP(C223,'Vakantie-Feestdagen'!B:B,1,1)</f>
        <v>#N/A</v>
      </c>
      <c r="F223" s="98" t="e">
        <f ca="1">INDEX('Vakantie-Feestdagen'!C:C,MATCH(E223,'Vakantie-Feestdagen'!B:B,0))</f>
        <v>#N/A</v>
      </c>
      <c r="G223" s="21" t="e">
        <f ca="1">INDEX('Vakantie-Feestdagen'!D:D,MATCH(E223,'Vakantie-Feestdagen'!B:B,0))</f>
        <v>#N/A</v>
      </c>
      <c r="H223" s="21" t="e">
        <f t="shared" ca="1" si="23"/>
        <v>#N/A</v>
      </c>
      <c r="I223" s="21">
        <f ca="1">IFERROR(MIN(1, VLOOKUP(C223,'Vakantie-Feestdagen'!$U:$U,1,0)   ),0)</f>
        <v>0</v>
      </c>
      <c r="J223" s="21">
        <f ca="1">IFERROR(MIN(1, VLOOKUP(C223,Aanvraagformulier!$B$88:$B$104,1,0)   ),0)</f>
        <v>0</v>
      </c>
      <c r="K223" s="21">
        <f ca="1">IFERROR(MIN(1, VLOOKUP(C223,Aanvraagformulier!$N$88:$N$104,1,0)   ),0)</f>
        <v>0</v>
      </c>
      <c r="L223" s="21">
        <f t="shared" ca="1" si="24"/>
        <v>0</v>
      </c>
      <c r="M223" s="21">
        <f t="shared" ca="1" si="25"/>
        <v>0</v>
      </c>
      <c r="N223" s="105" t="e">
        <f t="shared" ca="1" si="26"/>
        <v>#N/A</v>
      </c>
    </row>
    <row r="224" spans="2:14" x14ac:dyDescent="0.2">
      <c r="B224" s="107">
        <f t="shared" ca="1" si="21"/>
        <v>44991</v>
      </c>
      <c r="C224" s="98">
        <f t="shared" ca="1" si="27"/>
        <v>44991</v>
      </c>
      <c r="D224" s="21">
        <f t="shared" ca="1" si="22"/>
        <v>1</v>
      </c>
      <c r="E224" s="98" t="e">
        <f ca="1">VLOOKUP(C224,'Vakantie-Feestdagen'!B:B,1,1)</f>
        <v>#N/A</v>
      </c>
      <c r="F224" s="98" t="e">
        <f ca="1">INDEX('Vakantie-Feestdagen'!C:C,MATCH(E224,'Vakantie-Feestdagen'!B:B,0))</f>
        <v>#N/A</v>
      </c>
      <c r="G224" s="21" t="e">
        <f ca="1">INDEX('Vakantie-Feestdagen'!D:D,MATCH(E224,'Vakantie-Feestdagen'!B:B,0))</f>
        <v>#N/A</v>
      </c>
      <c r="H224" s="21" t="e">
        <f t="shared" ca="1" si="23"/>
        <v>#N/A</v>
      </c>
      <c r="I224" s="21">
        <f ca="1">IFERROR(MIN(1, VLOOKUP(C224,'Vakantie-Feestdagen'!$U:$U,1,0)   ),0)</f>
        <v>0</v>
      </c>
      <c r="J224" s="21">
        <f ca="1">IFERROR(MIN(1, VLOOKUP(C224,Aanvraagformulier!$B$88:$B$104,1,0)   ),0)</f>
        <v>0</v>
      </c>
      <c r="K224" s="21">
        <f ca="1">IFERROR(MIN(1, VLOOKUP(C224,Aanvraagformulier!$N$88:$N$104,1,0)   ),0)</f>
        <v>0</v>
      </c>
      <c r="L224" s="21">
        <f t="shared" ca="1" si="24"/>
        <v>0</v>
      </c>
      <c r="M224" s="21">
        <f t="shared" ca="1" si="25"/>
        <v>0</v>
      </c>
      <c r="N224" s="105" t="e">
        <f t="shared" ca="1" si="26"/>
        <v>#N/A</v>
      </c>
    </row>
    <row r="225" spans="2:14" x14ac:dyDescent="0.2">
      <c r="B225" s="107">
        <f t="shared" ca="1" si="21"/>
        <v>44992</v>
      </c>
      <c r="C225" s="98">
        <f t="shared" ca="1" si="27"/>
        <v>44992</v>
      </c>
      <c r="D225" s="21">
        <f t="shared" ca="1" si="22"/>
        <v>2</v>
      </c>
      <c r="E225" s="98" t="e">
        <f ca="1">VLOOKUP(C225,'Vakantie-Feestdagen'!B:B,1,1)</f>
        <v>#N/A</v>
      </c>
      <c r="F225" s="98" t="e">
        <f ca="1">INDEX('Vakantie-Feestdagen'!C:C,MATCH(E225,'Vakantie-Feestdagen'!B:B,0))</f>
        <v>#N/A</v>
      </c>
      <c r="G225" s="21" t="e">
        <f ca="1">INDEX('Vakantie-Feestdagen'!D:D,MATCH(E225,'Vakantie-Feestdagen'!B:B,0))</f>
        <v>#N/A</v>
      </c>
      <c r="H225" s="21" t="e">
        <f t="shared" ca="1" si="23"/>
        <v>#N/A</v>
      </c>
      <c r="I225" s="21">
        <f ca="1">IFERROR(MIN(1, VLOOKUP(C225,'Vakantie-Feestdagen'!$U:$U,1,0)   ),0)</f>
        <v>0</v>
      </c>
      <c r="J225" s="21">
        <f ca="1">IFERROR(MIN(1, VLOOKUP(C225,Aanvraagformulier!$B$88:$B$104,1,0)   ),0)</f>
        <v>0</v>
      </c>
      <c r="K225" s="21">
        <f ca="1">IFERROR(MIN(1, VLOOKUP(C225,Aanvraagformulier!$N$88:$N$104,1,0)   ),0)</f>
        <v>0</v>
      </c>
      <c r="L225" s="21">
        <f t="shared" ca="1" si="24"/>
        <v>0</v>
      </c>
      <c r="M225" s="21">
        <f t="shared" ca="1" si="25"/>
        <v>0</v>
      </c>
      <c r="N225" s="105" t="e">
        <f t="shared" ca="1" si="26"/>
        <v>#N/A</v>
      </c>
    </row>
    <row r="226" spans="2:14" x14ac:dyDescent="0.2">
      <c r="B226" s="107">
        <f t="shared" ca="1" si="21"/>
        <v>44993</v>
      </c>
      <c r="C226" s="98">
        <f t="shared" ca="1" si="27"/>
        <v>44993</v>
      </c>
      <c r="D226" s="21">
        <f t="shared" ca="1" si="22"/>
        <v>3</v>
      </c>
      <c r="E226" s="98" t="e">
        <f ca="1">VLOOKUP(C226,'Vakantie-Feestdagen'!B:B,1,1)</f>
        <v>#N/A</v>
      </c>
      <c r="F226" s="98" t="e">
        <f ca="1">INDEX('Vakantie-Feestdagen'!C:C,MATCH(E226,'Vakantie-Feestdagen'!B:B,0))</f>
        <v>#N/A</v>
      </c>
      <c r="G226" s="21" t="e">
        <f ca="1">INDEX('Vakantie-Feestdagen'!D:D,MATCH(E226,'Vakantie-Feestdagen'!B:B,0))</f>
        <v>#N/A</v>
      </c>
      <c r="H226" s="21" t="e">
        <f t="shared" ca="1" si="23"/>
        <v>#N/A</v>
      </c>
      <c r="I226" s="21">
        <f ca="1">IFERROR(MIN(1, VLOOKUP(C226,'Vakantie-Feestdagen'!$U:$U,1,0)   ),0)</f>
        <v>0</v>
      </c>
      <c r="J226" s="21">
        <f ca="1">IFERROR(MIN(1, VLOOKUP(C226,Aanvraagformulier!$B$88:$B$104,1,0)   ),0)</f>
        <v>0</v>
      </c>
      <c r="K226" s="21">
        <f ca="1">IFERROR(MIN(1, VLOOKUP(C226,Aanvraagformulier!$N$88:$N$104,1,0)   ),0)</f>
        <v>0</v>
      </c>
      <c r="L226" s="21">
        <f t="shared" ca="1" si="24"/>
        <v>0</v>
      </c>
      <c r="M226" s="21">
        <f t="shared" ca="1" si="25"/>
        <v>0</v>
      </c>
      <c r="N226" s="105" t="e">
        <f t="shared" ca="1" si="26"/>
        <v>#N/A</v>
      </c>
    </row>
    <row r="227" spans="2:14" x14ac:dyDescent="0.2">
      <c r="B227" s="107">
        <f t="shared" ca="1" si="21"/>
        <v>44994</v>
      </c>
      <c r="C227" s="98">
        <f t="shared" ca="1" si="27"/>
        <v>44994</v>
      </c>
      <c r="D227" s="21">
        <f t="shared" ca="1" si="22"/>
        <v>4</v>
      </c>
      <c r="E227" s="98" t="e">
        <f ca="1">VLOOKUP(C227,'Vakantie-Feestdagen'!B:B,1,1)</f>
        <v>#N/A</v>
      </c>
      <c r="F227" s="98" t="e">
        <f ca="1">INDEX('Vakantie-Feestdagen'!C:C,MATCH(E227,'Vakantie-Feestdagen'!B:B,0))</f>
        <v>#N/A</v>
      </c>
      <c r="G227" s="21" t="e">
        <f ca="1">INDEX('Vakantie-Feestdagen'!D:D,MATCH(E227,'Vakantie-Feestdagen'!B:B,0))</f>
        <v>#N/A</v>
      </c>
      <c r="H227" s="21" t="e">
        <f t="shared" ca="1" si="23"/>
        <v>#N/A</v>
      </c>
      <c r="I227" s="21">
        <f ca="1">IFERROR(MIN(1, VLOOKUP(C227,'Vakantie-Feestdagen'!$U:$U,1,0)   ),0)</f>
        <v>0</v>
      </c>
      <c r="J227" s="21">
        <f ca="1">IFERROR(MIN(1, VLOOKUP(C227,Aanvraagformulier!$B$88:$B$104,1,0)   ),0)</f>
        <v>0</v>
      </c>
      <c r="K227" s="21">
        <f ca="1">IFERROR(MIN(1, VLOOKUP(C227,Aanvraagformulier!$N$88:$N$104,1,0)   ),0)</f>
        <v>0</v>
      </c>
      <c r="L227" s="21">
        <f t="shared" ca="1" si="24"/>
        <v>0</v>
      </c>
      <c r="M227" s="21">
        <f t="shared" ca="1" si="25"/>
        <v>0</v>
      </c>
      <c r="N227" s="105" t="e">
        <f t="shared" ca="1" si="26"/>
        <v>#N/A</v>
      </c>
    </row>
    <row r="228" spans="2:14" x14ac:dyDescent="0.2">
      <c r="B228" s="107">
        <f t="shared" ca="1" si="21"/>
        <v>44995</v>
      </c>
      <c r="C228" s="98">
        <f t="shared" ca="1" si="27"/>
        <v>44995</v>
      </c>
      <c r="D228" s="21">
        <f t="shared" ca="1" si="22"/>
        <v>5</v>
      </c>
      <c r="E228" s="98" t="e">
        <f ca="1">VLOOKUP(C228,'Vakantie-Feestdagen'!B:B,1,1)</f>
        <v>#N/A</v>
      </c>
      <c r="F228" s="98" t="e">
        <f ca="1">INDEX('Vakantie-Feestdagen'!C:C,MATCH(E228,'Vakantie-Feestdagen'!B:B,0))</f>
        <v>#N/A</v>
      </c>
      <c r="G228" s="21" t="e">
        <f ca="1">INDEX('Vakantie-Feestdagen'!D:D,MATCH(E228,'Vakantie-Feestdagen'!B:B,0))</f>
        <v>#N/A</v>
      </c>
      <c r="H228" s="21" t="e">
        <f t="shared" ca="1" si="23"/>
        <v>#N/A</v>
      </c>
      <c r="I228" s="21">
        <f ca="1">IFERROR(MIN(1, VLOOKUP(C228,'Vakantie-Feestdagen'!$U:$U,1,0)   ),0)</f>
        <v>0</v>
      </c>
      <c r="J228" s="21">
        <f ca="1">IFERROR(MIN(1, VLOOKUP(C228,Aanvraagformulier!$B$88:$B$104,1,0)   ),0)</f>
        <v>0</v>
      </c>
      <c r="K228" s="21">
        <f ca="1">IFERROR(MIN(1, VLOOKUP(C228,Aanvraagformulier!$N$88:$N$104,1,0)   ),0)</f>
        <v>0</v>
      </c>
      <c r="L228" s="21">
        <f t="shared" ca="1" si="24"/>
        <v>0</v>
      </c>
      <c r="M228" s="21">
        <f t="shared" ca="1" si="25"/>
        <v>0</v>
      </c>
      <c r="N228" s="105" t="e">
        <f t="shared" ca="1" si="26"/>
        <v>#N/A</v>
      </c>
    </row>
    <row r="229" spans="2:14" x14ac:dyDescent="0.2">
      <c r="B229" s="107">
        <f t="shared" ca="1" si="21"/>
        <v>44996</v>
      </c>
      <c r="C229" s="98">
        <f t="shared" ca="1" si="27"/>
        <v>44996</v>
      </c>
      <c r="D229" s="21">
        <f t="shared" ca="1" si="22"/>
        <v>6</v>
      </c>
      <c r="E229" s="98" t="e">
        <f ca="1">VLOOKUP(C229,'Vakantie-Feestdagen'!B:B,1,1)</f>
        <v>#N/A</v>
      </c>
      <c r="F229" s="98" t="e">
        <f ca="1">INDEX('Vakantie-Feestdagen'!C:C,MATCH(E229,'Vakantie-Feestdagen'!B:B,0))</f>
        <v>#N/A</v>
      </c>
      <c r="G229" s="21" t="e">
        <f ca="1">INDEX('Vakantie-Feestdagen'!D:D,MATCH(E229,'Vakantie-Feestdagen'!B:B,0))</f>
        <v>#N/A</v>
      </c>
      <c r="H229" s="21" t="e">
        <f t="shared" ca="1" si="23"/>
        <v>#N/A</v>
      </c>
      <c r="I229" s="21">
        <f ca="1">IFERROR(MIN(1, VLOOKUP(C229,'Vakantie-Feestdagen'!$U:$U,1,0)   ),0)</f>
        <v>0</v>
      </c>
      <c r="J229" s="21">
        <f ca="1">IFERROR(MIN(1, VLOOKUP(C229,Aanvraagformulier!$B$88:$B$104,1,0)   ),0)</f>
        <v>0</v>
      </c>
      <c r="K229" s="21">
        <f ca="1">IFERROR(MIN(1, VLOOKUP(C229,Aanvraagformulier!$N$88:$N$104,1,0)   ),0)</f>
        <v>0</v>
      </c>
      <c r="L229" s="21">
        <f t="shared" ca="1" si="24"/>
        <v>0</v>
      </c>
      <c r="M229" s="21">
        <f t="shared" ca="1" si="25"/>
        <v>0</v>
      </c>
      <c r="N229" s="105" t="e">
        <f t="shared" ca="1" si="26"/>
        <v>#N/A</v>
      </c>
    </row>
    <row r="230" spans="2:14" x14ac:dyDescent="0.2">
      <c r="B230" s="107">
        <f t="shared" ca="1" si="21"/>
        <v>44997</v>
      </c>
      <c r="C230" s="98">
        <f t="shared" ca="1" si="27"/>
        <v>44997</v>
      </c>
      <c r="D230" s="21">
        <f t="shared" ca="1" si="22"/>
        <v>7</v>
      </c>
      <c r="E230" s="98" t="e">
        <f ca="1">VLOOKUP(C230,'Vakantie-Feestdagen'!B:B,1,1)</f>
        <v>#N/A</v>
      </c>
      <c r="F230" s="98" t="e">
        <f ca="1">INDEX('Vakantie-Feestdagen'!C:C,MATCH(E230,'Vakantie-Feestdagen'!B:B,0))</f>
        <v>#N/A</v>
      </c>
      <c r="G230" s="21" t="e">
        <f ca="1">INDEX('Vakantie-Feestdagen'!D:D,MATCH(E230,'Vakantie-Feestdagen'!B:B,0))</f>
        <v>#N/A</v>
      </c>
      <c r="H230" s="21" t="e">
        <f t="shared" ca="1" si="23"/>
        <v>#N/A</v>
      </c>
      <c r="I230" s="21">
        <f ca="1">IFERROR(MIN(1, VLOOKUP(C230,'Vakantie-Feestdagen'!$U:$U,1,0)   ),0)</f>
        <v>0</v>
      </c>
      <c r="J230" s="21">
        <f ca="1">IFERROR(MIN(1, VLOOKUP(C230,Aanvraagformulier!$B$88:$B$104,1,0)   ),0)</f>
        <v>0</v>
      </c>
      <c r="K230" s="21">
        <f ca="1">IFERROR(MIN(1, VLOOKUP(C230,Aanvraagformulier!$N$88:$N$104,1,0)   ),0)</f>
        <v>0</v>
      </c>
      <c r="L230" s="21">
        <f t="shared" ca="1" si="24"/>
        <v>0</v>
      </c>
      <c r="M230" s="21">
        <f t="shared" ca="1" si="25"/>
        <v>0</v>
      </c>
      <c r="N230" s="105" t="e">
        <f t="shared" ca="1" si="26"/>
        <v>#N/A</v>
      </c>
    </row>
    <row r="231" spans="2:14" x14ac:dyDescent="0.2">
      <c r="B231" s="107">
        <f t="shared" ca="1" si="21"/>
        <v>44998</v>
      </c>
      <c r="C231" s="98">
        <f t="shared" ca="1" si="27"/>
        <v>44998</v>
      </c>
      <c r="D231" s="21">
        <f t="shared" ca="1" si="22"/>
        <v>1</v>
      </c>
      <c r="E231" s="98" t="e">
        <f ca="1">VLOOKUP(C231,'Vakantie-Feestdagen'!B:B,1,1)</f>
        <v>#N/A</v>
      </c>
      <c r="F231" s="98" t="e">
        <f ca="1">INDEX('Vakantie-Feestdagen'!C:C,MATCH(E231,'Vakantie-Feestdagen'!B:B,0))</f>
        <v>#N/A</v>
      </c>
      <c r="G231" s="21" t="e">
        <f ca="1">INDEX('Vakantie-Feestdagen'!D:D,MATCH(E231,'Vakantie-Feestdagen'!B:B,0))</f>
        <v>#N/A</v>
      </c>
      <c r="H231" s="21" t="e">
        <f t="shared" ca="1" si="23"/>
        <v>#N/A</v>
      </c>
      <c r="I231" s="21">
        <f ca="1">IFERROR(MIN(1, VLOOKUP(C231,'Vakantie-Feestdagen'!$U:$U,1,0)   ),0)</f>
        <v>0</v>
      </c>
      <c r="J231" s="21">
        <f ca="1">IFERROR(MIN(1, VLOOKUP(C231,Aanvraagformulier!$B$88:$B$104,1,0)   ),0)</f>
        <v>0</v>
      </c>
      <c r="K231" s="21">
        <f ca="1">IFERROR(MIN(1, VLOOKUP(C231,Aanvraagformulier!$N$88:$N$104,1,0)   ),0)</f>
        <v>0</v>
      </c>
      <c r="L231" s="21">
        <f t="shared" ca="1" si="24"/>
        <v>0</v>
      </c>
      <c r="M231" s="21">
        <f t="shared" ca="1" si="25"/>
        <v>0</v>
      </c>
      <c r="N231" s="105" t="e">
        <f t="shared" ca="1" si="26"/>
        <v>#N/A</v>
      </c>
    </row>
    <row r="232" spans="2:14" x14ac:dyDescent="0.2">
      <c r="B232" s="107">
        <f t="shared" ca="1" si="21"/>
        <v>44999</v>
      </c>
      <c r="C232" s="98">
        <f t="shared" ca="1" si="27"/>
        <v>44999</v>
      </c>
      <c r="D232" s="21">
        <f t="shared" ca="1" si="22"/>
        <v>2</v>
      </c>
      <c r="E232" s="98" t="e">
        <f ca="1">VLOOKUP(C232,'Vakantie-Feestdagen'!B:B,1,1)</f>
        <v>#N/A</v>
      </c>
      <c r="F232" s="98" t="e">
        <f ca="1">INDEX('Vakantie-Feestdagen'!C:C,MATCH(E232,'Vakantie-Feestdagen'!B:B,0))</f>
        <v>#N/A</v>
      </c>
      <c r="G232" s="21" t="e">
        <f ca="1">INDEX('Vakantie-Feestdagen'!D:D,MATCH(E232,'Vakantie-Feestdagen'!B:B,0))</f>
        <v>#N/A</v>
      </c>
      <c r="H232" s="21" t="e">
        <f t="shared" ca="1" si="23"/>
        <v>#N/A</v>
      </c>
      <c r="I232" s="21">
        <f ca="1">IFERROR(MIN(1, VLOOKUP(C232,'Vakantie-Feestdagen'!$U:$U,1,0)   ),0)</f>
        <v>0</v>
      </c>
      <c r="J232" s="21">
        <f ca="1">IFERROR(MIN(1, VLOOKUP(C232,Aanvraagformulier!$B$88:$B$104,1,0)   ),0)</f>
        <v>0</v>
      </c>
      <c r="K232" s="21">
        <f ca="1">IFERROR(MIN(1, VLOOKUP(C232,Aanvraagformulier!$N$88:$N$104,1,0)   ),0)</f>
        <v>0</v>
      </c>
      <c r="L232" s="21">
        <f t="shared" ca="1" si="24"/>
        <v>0</v>
      </c>
      <c r="M232" s="21">
        <f t="shared" ca="1" si="25"/>
        <v>0</v>
      </c>
      <c r="N232" s="105" t="e">
        <f t="shared" ca="1" si="26"/>
        <v>#N/A</v>
      </c>
    </row>
    <row r="233" spans="2:14" x14ac:dyDescent="0.2">
      <c r="B233" s="107">
        <f t="shared" ca="1" si="21"/>
        <v>45000</v>
      </c>
      <c r="C233" s="98">
        <f t="shared" ca="1" si="27"/>
        <v>45000</v>
      </c>
      <c r="D233" s="21">
        <f t="shared" ca="1" si="22"/>
        <v>3</v>
      </c>
      <c r="E233" s="98" t="e">
        <f ca="1">VLOOKUP(C233,'Vakantie-Feestdagen'!B:B,1,1)</f>
        <v>#N/A</v>
      </c>
      <c r="F233" s="98" t="e">
        <f ca="1">INDEX('Vakantie-Feestdagen'!C:C,MATCH(E233,'Vakantie-Feestdagen'!B:B,0))</f>
        <v>#N/A</v>
      </c>
      <c r="G233" s="21" t="e">
        <f ca="1">INDEX('Vakantie-Feestdagen'!D:D,MATCH(E233,'Vakantie-Feestdagen'!B:B,0))</f>
        <v>#N/A</v>
      </c>
      <c r="H233" s="21" t="e">
        <f t="shared" ca="1" si="23"/>
        <v>#N/A</v>
      </c>
      <c r="I233" s="21">
        <f ca="1">IFERROR(MIN(1, VLOOKUP(C233,'Vakantie-Feestdagen'!$U:$U,1,0)   ),0)</f>
        <v>0</v>
      </c>
      <c r="J233" s="21">
        <f ca="1">IFERROR(MIN(1, VLOOKUP(C233,Aanvraagformulier!$B$88:$B$104,1,0)   ),0)</f>
        <v>0</v>
      </c>
      <c r="K233" s="21">
        <f ca="1">IFERROR(MIN(1, VLOOKUP(C233,Aanvraagformulier!$N$88:$N$104,1,0)   ),0)</f>
        <v>0</v>
      </c>
      <c r="L233" s="21">
        <f t="shared" ca="1" si="24"/>
        <v>0</v>
      </c>
      <c r="M233" s="21">
        <f t="shared" ca="1" si="25"/>
        <v>0</v>
      </c>
      <c r="N233" s="105" t="e">
        <f t="shared" ca="1" si="26"/>
        <v>#N/A</v>
      </c>
    </row>
    <row r="234" spans="2:14" x14ac:dyDescent="0.2">
      <c r="B234" s="107">
        <f t="shared" ca="1" si="21"/>
        <v>45001</v>
      </c>
      <c r="C234" s="98">
        <f t="shared" ca="1" si="27"/>
        <v>45001</v>
      </c>
      <c r="D234" s="21">
        <f t="shared" ca="1" si="22"/>
        <v>4</v>
      </c>
      <c r="E234" s="98" t="e">
        <f ca="1">VLOOKUP(C234,'Vakantie-Feestdagen'!B:B,1,1)</f>
        <v>#N/A</v>
      </c>
      <c r="F234" s="98" t="e">
        <f ca="1">INDEX('Vakantie-Feestdagen'!C:C,MATCH(E234,'Vakantie-Feestdagen'!B:B,0))</f>
        <v>#N/A</v>
      </c>
      <c r="G234" s="21" t="e">
        <f ca="1">INDEX('Vakantie-Feestdagen'!D:D,MATCH(E234,'Vakantie-Feestdagen'!B:B,0))</f>
        <v>#N/A</v>
      </c>
      <c r="H234" s="21" t="e">
        <f t="shared" ca="1" si="23"/>
        <v>#N/A</v>
      </c>
      <c r="I234" s="21">
        <f ca="1">IFERROR(MIN(1, VLOOKUP(C234,'Vakantie-Feestdagen'!$U:$U,1,0)   ),0)</f>
        <v>0</v>
      </c>
      <c r="J234" s="21">
        <f ca="1">IFERROR(MIN(1, VLOOKUP(C234,Aanvraagformulier!$B$88:$B$104,1,0)   ),0)</f>
        <v>0</v>
      </c>
      <c r="K234" s="21">
        <f ca="1">IFERROR(MIN(1, VLOOKUP(C234,Aanvraagformulier!$N$88:$N$104,1,0)   ),0)</f>
        <v>0</v>
      </c>
      <c r="L234" s="21">
        <f t="shared" ca="1" si="24"/>
        <v>0</v>
      </c>
      <c r="M234" s="21">
        <f t="shared" ca="1" si="25"/>
        <v>0</v>
      </c>
      <c r="N234" s="105" t="e">
        <f t="shared" ca="1" si="26"/>
        <v>#N/A</v>
      </c>
    </row>
    <row r="235" spans="2:14" x14ac:dyDescent="0.2">
      <c r="B235" s="107">
        <f t="shared" ca="1" si="21"/>
        <v>45002</v>
      </c>
      <c r="C235" s="98">
        <f t="shared" ca="1" si="27"/>
        <v>45002</v>
      </c>
      <c r="D235" s="21">
        <f t="shared" ca="1" si="22"/>
        <v>5</v>
      </c>
      <c r="E235" s="98" t="e">
        <f ca="1">VLOOKUP(C235,'Vakantie-Feestdagen'!B:B,1,1)</f>
        <v>#N/A</v>
      </c>
      <c r="F235" s="98" t="e">
        <f ca="1">INDEX('Vakantie-Feestdagen'!C:C,MATCH(E235,'Vakantie-Feestdagen'!B:B,0))</f>
        <v>#N/A</v>
      </c>
      <c r="G235" s="21" t="e">
        <f ca="1">INDEX('Vakantie-Feestdagen'!D:D,MATCH(E235,'Vakantie-Feestdagen'!B:B,0))</f>
        <v>#N/A</v>
      </c>
      <c r="H235" s="21" t="e">
        <f t="shared" ca="1" si="23"/>
        <v>#N/A</v>
      </c>
      <c r="I235" s="21">
        <f ca="1">IFERROR(MIN(1, VLOOKUP(C235,'Vakantie-Feestdagen'!$U:$U,1,0)   ),0)</f>
        <v>0</v>
      </c>
      <c r="J235" s="21">
        <f ca="1">IFERROR(MIN(1, VLOOKUP(C235,Aanvraagformulier!$B$88:$B$104,1,0)   ),0)</f>
        <v>0</v>
      </c>
      <c r="K235" s="21">
        <f ca="1">IFERROR(MIN(1, VLOOKUP(C235,Aanvraagformulier!$N$88:$N$104,1,0)   ),0)</f>
        <v>0</v>
      </c>
      <c r="L235" s="21">
        <f t="shared" ca="1" si="24"/>
        <v>0</v>
      </c>
      <c r="M235" s="21">
        <f t="shared" ca="1" si="25"/>
        <v>0</v>
      </c>
      <c r="N235" s="105" t="e">
        <f t="shared" ca="1" si="26"/>
        <v>#N/A</v>
      </c>
    </row>
    <row r="236" spans="2:14" x14ac:dyDescent="0.2">
      <c r="B236" s="107">
        <f t="shared" ca="1" si="21"/>
        <v>45003</v>
      </c>
      <c r="C236" s="98">
        <f t="shared" ca="1" si="27"/>
        <v>45003</v>
      </c>
      <c r="D236" s="21">
        <f t="shared" ca="1" si="22"/>
        <v>6</v>
      </c>
      <c r="E236" s="98" t="e">
        <f ca="1">VLOOKUP(C236,'Vakantie-Feestdagen'!B:B,1,1)</f>
        <v>#N/A</v>
      </c>
      <c r="F236" s="98" t="e">
        <f ca="1">INDEX('Vakantie-Feestdagen'!C:C,MATCH(E236,'Vakantie-Feestdagen'!B:B,0))</f>
        <v>#N/A</v>
      </c>
      <c r="G236" s="21" t="e">
        <f ca="1">INDEX('Vakantie-Feestdagen'!D:D,MATCH(E236,'Vakantie-Feestdagen'!B:B,0))</f>
        <v>#N/A</v>
      </c>
      <c r="H236" s="21" t="e">
        <f t="shared" ca="1" si="23"/>
        <v>#N/A</v>
      </c>
      <c r="I236" s="21">
        <f ca="1">IFERROR(MIN(1, VLOOKUP(C236,'Vakantie-Feestdagen'!$U:$U,1,0)   ),0)</f>
        <v>0</v>
      </c>
      <c r="J236" s="21">
        <f ca="1">IFERROR(MIN(1, VLOOKUP(C236,Aanvraagformulier!$B$88:$B$104,1,0)   ),0)</f>
        <v>0</v>
      </c>
      <c r="K236" s="21">
        <f ca="1">IFERROR(MIN(1, VLOOKUP(C236,Aanvraagformulier!$N$88:$N$104,1,0)   ),0)</f>
        <v>0</v>
      </c>
      <c r="L236" s="21">
        <f t="shared" ca="1" si="24"/>
        <v>0</v>
      </c>
      <c r="M236" s="21">
        <f t="shared" ca="1" si="25"/>
        <v>0</v>
      </c>
      <c r="N236" s="105" t="e">
        <f t="shared" ca="1" si="26"/>
        <v>#N/A</v>
      </c>
    </row>
    <row r="237" spans="2:14" x14ac:dyDescent="0.2">
      <c r="B237" s="107">
        <f t="shared" ca="1" si="21"/>
        <v>45004</v>
      </c>
      <c r="C237" s="98">
        <f t="shared" ca="1" si="27"/>
        <v>45004</v>
      </c>
      <c r="D237" s="21">
        <f t="shared" ca="1" si="22"/>
        <v>7</v>
      </c>
      <c r="E237" s="98" t="e">
        <f ca="1">VLOOKUP(C237,'Vakantie-Feestdagen'!B:B,1,1)</f>
        <v>#N/A</v>
      </c>
      <c r="F237" s="98" t="e">
        <f ca="1">INDEX('Vakantie-Feestdagen'!C:C,MATCH(E237,'Vakantie-Feestdagen'!B:B,0))</f>
        <v>#N/A</v>
      </c>
      <c r="G237" s="21" t="e">
        <f ca="1">INDEX('Vakantie-Feestdagen'!D:D,MATCH(E237,'Vakantie-Feestdagen'!B:B,0))</f>
        <v>#N/A</v>
      </c>
      <c r="H237" s="21" t="e">
        <f t="shared" ca="1" si="23"/>
        <v>#N/A</v>
      </c>
      <c r="I237" s="21">
        <f ca="1">IFERROR(MIN(1, VLOOKUP(C237,'Vakantie-Feestdagen'!$U:$U,1,0)   ),0)</f>
        <v>0</v>
      </c>
      <c r="J237" s="21">
        <f ca="1">IFERROR(MIN(1, VLOOKUP(C237,Aanvraagformulier!$B$88:$B$104,1,0)   ),0)</f>
        <v>0</v>
      </c>
      <c r="K237" s="21">
        <f ca="1">IFERROR(MIN(1, VLOOKUP(C237,Aanvraagformulier!$N$88:$N$104,1,0)   ),0)</f>
        <v>0</v>
      </c>
      <c r="L237" s="21">
        <f t="shared" ca="1" si="24"/>
        <v>0</v>
      </c>
      <c r="M237" s="21">
        <f t="shared" ca="1" si="25"/>
        <v>0</v>
      </c>
      <c r="N237" s="105" t="e">
        <f t="shared" ca="1" si="26"/>
        <v>#N/A</v>
      </c>
    </row>
    <row r="238" spans="2:14" x14ac:dyDescent="0.2">
      <c r="B238" s="107">
        <f t="shared" ca="1" si="21"/>
        <v>45005</v>
      </c>
      <c r="C238" s="98">
        <f t="shared" ca="1" si="27"/>
        <v>45005</v>
      </c>
      <c r="D238" s="21">
        <f t="shared" ca="1" si="22"/>
        <v>1</v>
      </c>
      <c r="E238" s="98" t="e">
        <f ca="1">VLOOKUP(C238,'Vakantie-Feestdagen'!B:B,1,1)</f>
        <v>#N/A</v>
      </c>
      <c r="F238" s="98" t="e">
        <f ca="1">INDEX('Vakantie-Feestdagen'!C:C,MATCH(E238,'Vakantie-Feestdagen'!B:B,0))</f>
        <v>#N/A</v>
      </c>
      <c r="G238" s="21" t="e">
        <f ca="1">INDEX('Vakantie-Feestdagen'!D:D,MATCH(E238,'Vakantie-Feestdagen'!B:B,0))</f>
        <v>#N/A</v>
      </c>
      <c r="H238" s="21" t="e">
        <f t="shared" ca="1" si="23"/>
        <v>#N/A</v>
      </c>
      <c r="I238" s="21">
        <f ca="1">IFERROR(MIN(1, VLOOKUP(C238,'Vakantie-Feestdagen'!$U:$U,1,0)   ),0)</f>
        <v>0</v>
      </c>
      <c r="J238" s="21">
        <f ca="1">IFERROR(MIN(1, VLOOKUP(C238,Aanvraagformulier!$B$88:$B$104,1,0)   ),0)</f>
        <v>0</v>
      </c>
      <c r="K238" s="21">
        <f ca="1">IFERROR(MIN(1, VLOOKUP(C238,Aanvraagformulier!$N$88:$N$104,1,0)   ),0)</f>
        <v>0</v>
      </c>
      <c r="L238" s="21">
        <f t="shared" ca="1" si="24"/>
        <v>0</v>
      </c>
      <c r="M238" s="21">
        <f t="shared" ca="1" si="25"/>
        <v>0</v>
      </c>
      <c r="N238" s="105" t="e">
        <f t="shared" ca="1" si="26"/>
        <v>#N/A</v>
      </c>
    </row>
    <row r="239" spans="2:14" x14ac:dyDescent="0.2">
      <c r="B239" s="107">
        <f t="shared" ca="1" si="21"/>
        <v>45006</v>
      </c>
      <c r="C239" s="98">
        <f t="shared" ca="1" si="27"/>
        <v>45006</v>
      </c>
      <c r="D239" s="21">
        <f t="shared" ca="1" si="22"/>
        <v>2</v>
      </c>
      <c r="E239" s="98" t="e">
        <f ca="1">VLOOKUP(C239,'Vakantie-Feestdagen'!B:B,1,1)</f>
        <v>#N/A</v>
      </c>
      <c r="F239" s="98" t="e">
        <f ca="1">INDEX('Vakantie-Feestdagen'!C:C,MATCH(E239,'Vakantie-Feestdagen'!B:B,0))</f>
        <v>#N/A</v>
      </c>
      <c r="G239" s="21" t="e">
        <f ca="1">INDEX('Vakantie-Feestdagen'!D:D,MATCH(E239,'Vakantie-Feestdagen'!B:B,0))</f>
        <v>#N/A</v>
      </c>
      <c r="H239" s="21" t="e">
        <f t="shared" ca="1" si="23"/>
        <v>#N/A</v>
      </c>
      <c r="I239" s="21">
        <f ca="1">IFERROR(MIN(1, VLOOKUP(C239,'Vakantie-Feestdagen'!$U:$U,1,0)   ),0)</f>
        <v>0</v>
      </c>
      <c r="J239" s="21">
        <f ca="1">IFERROR(MIN(1, VLOOKUP(C239,Aanvraagformulier!$B$88:$B$104,1,0)   ),0)</f>
        <v>0</v>
      </c>
      <c r="K239" s="21">
        <f ca="1">IFERROR(MIN(1, VLOOKUP(C239,Aanvraagformulier!$N$88:$N$104,1,0)   ),0)</f>
        <v>0</v>
      </c>
      <c r="L239" s="21">
        <f t="shared" ca="1" si="24"/>
        <v>0</v>
      </c>
      <c r="M239" s="21">
        <f t="shared" ca="1" si="25"/>
        <v>0</v>
      </c>
      <c r="N239" s="105" t="e">
        <f t="shared" ca="1" si="26"/>
        <v>#N/A</v>
      </c>
    </row>
    <row r="240" spans="2:14" x14ac:dyDescent="0.2">
      <c r="B240" s="107">
        <f t="shared" ca="1" si="21"/>
        <v>45007</v>
      </c>
      <c r="C240" s="98">
        <f t="shared" ca="1" si="27"/>
        <v>45007</v>
      </c>
      <c r="D240" s="21">
        <f t="shared" ca="1" si="22"/>
        <v>3</v>
      </c>
      <c r="E240" s="98" t="e">
        <f ca="1">VLOOKUP(C240,'Vakantie-Feestdagen'!B:B,1,1)</f>
        <v>#N/A</v>
      </c>
      <c r="F240" s="98" t="e">
        <f ca="1">INDEX('Vakantie-Feestdagen'!C:C,MATCH(E240,'Vakantie-Feestdagen'!B:B,0))</f>
        <v>#N/A</v>
      </c>
      <c r="G240" s="21" t="e">
        <f ca="1">INDEX('Vakantie-Feestdagen'!D:D,MATCH(E240,'Vakantie-Feestdagen'!B:B,0))</f>
        <v>#N/A</v>
      </c>
      <c r="H240" s="21" t="e">
        <f t="shared" ca="1" si="23"/>
        <v>#N/A</v>
      </c>
      <c r="I240" s="21">
        <f ca="1">IFERROR(MIN(1, VLOOKUP(C240,'Vakantie-Feestdagen'!$U:$U,1,0)   ),0)</f>
        <v>0</v>
      </c>
      <c r="J240" s="21">
        <f ca="1">IFERROR(MIN(1, VLOOKUP(C240,Aanvraagformulier!$B$88:$B$104,1,0)   ),0)</f>
        <v>0</v>
      </c>
      <c r="K240" s="21">
        <f ca="1">IFERROR(MIN(1, VLOOKUP(C240,Aanvraagformulier!$N$88:$N$104,1,0)   ),0)</f>
        <v>0</v>
      </c>
      <c r="L240" s="21">
        <f t="shared" ca="1" si="24"/>
        <v>0</v>
      </c>
      <c r="M240" s="21">
        <f t="shared" ca="1" si="25"/>
        <v>0</v>
      </c>
      <c r="N240" s="105" t="e">
        <f t="shared" ca="1" si="26"/>
        <v>#N/A</v>
      </c>
    </row>
    <row r="241" spans="2:14" x14ac:dyDescent="0.2">
      <c r="B241" s="107">
        <f t="shared" ca="1" si="21"/>
        <v>45008</v>
      </c>
      <c r="C241" s="98">
        <f t="shared" ca="1" si="27"/>
        <v>45008</v>
      </c>
      <c r="D241" s="21">
        <f t="shared" ca="1" si="22"/>
        <v>4</v>
      </c>
      <c r="E241" s="98" t="e">
        <f ca="1">VLOOKUP(C241,'Vakantie-Feestdagen'!B:B,1,1)</f>
        <v>#N/A</v>
      </c>
      <c r="F241" s="98" t="e">
        <f ca="1">INDEX('Vakantie-Feestdagen'!C:C,MATCH(E241,'Vakantie-Feestdagen'!B:B,0))</f>
        <v>#N/A</v>
      </c>
      <c r="G241" s="21" t="e">
        <f ca="1">INDEX('Vakantie-Feestdagen'!D:D,MATCH(E241,'Vakantie-Feestdagen'!B:B,0))</f>
        <v>#N/A</v>
      </c>
      <c r="H241" s="21" t="e">
        <f t="shared" ca="1" si="23"/>
        <v>#N/A</v>
      </c>
      <c r="I241" s="21">
        <f ca="1">IFERROR(MIN(1, VLOOKUP(C241,'Vakantie-Feestdagen'!$U:$U,1,0)   ),0)</f>
        <v>0</v>
      </c>
      <c r="J241" s="21">
        <f ca="1">IFERROR(MIN(1, VLOOKUP(C241,Aanvraagformulier!$B$88:$B$104,1,0)   ),0)</f>
        <v>0</v>
      </c>
      <c r="K241" s="21">
        <f ca="1">IFERROR(MIN(1, VLOOKUP(C241,Aanvraagformulier!$N$88:$N$104,1,0)   ),0)</f>
        <v>0</v>
      </c>
      <c r="L241" s="21">
        <f t="shared" ca="1" si="24"/>
        <v>0</v>
      </c>
      <c r="M241" s="21">
        <f t="shared" ca="1" si="25"/>
        <v>0</v>
      </c>
      <c r="N241" s="105" t="e">
        <f t="shared" ca="1" si="26"/>
        <v>#N/A</v>
      </c>
    </row>
    <row r="242" spans="2:14" x14ac:dyDescent="0.2">
      <c r="B242" s="107">
        <f t="shared" ca="1" si="21"/>
        <v>45009</v>
      </c>
      <c r="C242" s="98">
        <f t="shared" ca="1" si="27"/>
        <v>45009</v>
      </c>
      <c r="D242" s="21">
        <f t="shared" ca="1" si="22"/>
        <v>5</v>
      </c>
      <c r="E242" s="98" t="e">
        <f ca="1">VLOOKUP(C242,'Vakantie-Feestdagen'!B:B,1,1)</f>
        <v>#N/A</v>
      </c>
      <c r="F242" s="98" t="e">
        <f ca="1">INDEX('Vakantie-Feestdagen'!C:C,MATCH(E242,'Vakantie-Feestdagen'!B:B,0))</f>
        <v>#N/A</v>
      </c>
      <c r="G242" s="21" t="e">
        <f ca="1">INDEX('Vakantie-Feestdagen'!D:D,MATCH(E242,'Vakantie-Feestdagen'!B:B,0))</f>
        <v>#N/A</v>
      </c>
      <c r="H242" s="21" t="e">
        <f t="shared" ca="1" si="23"/>
        <v>#N/A</v>
      </c>
      <c r="I242" s="21">
        <f ca="1">IFERROR(MIN(1, VLOOKUP(C242,'Vakantie-Feestdagen'!$U:$U,1,0)   ),0)</f>
        <v>0</v>
      </c>
      <c r="J242" s="21">
        <f ca="1">IFERROR(MIN(1, VLOOKUP(C242,Aanvraagformulier!$B$88:$B$104,1,0)   ),0)</f>
        <v>0</v>
      </c>
      <c r="K242" s="21">
        <f ca="1">IFERROR(MIN(1, VLOOKUP(C242,Aanvraagformulier!$N$88:$N$104,1,0)   ),0)</f>
        <v>0</v>
      </c>
      <c r="L242" s="21">
        <f t="shared" ca="1" si="24"/>
        <v>0</v>
      </c>
      <c r="M242" s="21">
        <f t="shared" ca="1" si="25"/>
        <v>0</v>
      </c>
      <c r="N242" s="105" t="e">
        <f t="shared" ca="1" si="26"/>
        <v>#N/A</v>
      </c>
    </row>
    <row r="243" spans="2:14" x14ac:dyDescent="0.2">
      <c r="B243" s="107">
        <f t="shared" ca="1" si="21"/>
        <v>45010</v>
      </c>
      <c r="C243" s="98">
        <f t="shared" ca="1" si="27"/>
        <v>45010</v>
      </c>
      <c r="D243" s="21">
        <f t="shared" ca="1" si="22"/>
        <v>6</v>
      </c>
      <c r="E243" s="98" t="e">
        <f ca="1">VLOOKUP(C243,'Vakantie-Feestdagen'!B:B,1,1)</f>
        <v>#N/A</v>
      </c>
      <c r="F243" s="98" t="e">
        <f ca="1">INDEX('Vakantie-Feestdagen'!C:C,MATCH(E243,'Vakantie-Feestdagen'!B:B,0))</f>
        <v>#N/A</v>
      </c>
      <c r="G243" s="21" t="e">
        <f ca="1">INDEX('Vakantie-Feestdagen'!D:D,MATCH(E243,'Vakantie-Feestdagen'!B:B,0))</f>
        <v>#N/A</v>
      </c>
      <c r="H243" s="21" t="e">
        <f t="shared" ca="1" si="23"/>
        <v>#N/A</v>
      </c>
      <c r="I243" s="21">
        <f ca="1">IFERROR(MIN(1, VLOOKUP(C243,'Vakantie-Feestdagen'!$U:$U,1,0)   ),0)</f>
        <v>0</v>
      </c>
      <c r="J243" s="21">
        <f ca="1">IFERROR(MIN(1, VLOOKUP(C243,Aanvraagformulier!$B$88:$B$104,1,0)   ),0)</f>
        <v>0</v>
      </c>
      <c r="K243" s="21">
        <f ca="1">IFERROR(MIN(1, VLOOKUP(C243,Aanvraagformulier!$N$88:$N$104,1,0)   ),0)</f>
        <v>0</v>
      </c>
      <c r="L243" s="21">
        <f t="shared" ca="1" si="24"/>
        <v>0</v>
      </c>
      <c r="M243" s="21">
        <f t="shared" ca="1" si="25"/>
        <v>0</v>
      </c>
      <c r="N243" s="105" t="e">
        <f t="shared" ca="1" si="26"/>
        <v>#N/A</v>
      </c>
    </row>
    <row r="244" spans="2:14" x14ac:dyDescent="0.2">
      <c r="B244" s="107">
        <f t="shared" ca="1" si="21"/>
        <v>45011</v>
      </c>
      <c r="C244" s="98">
        <f t="shared" ca="1" si="27"/>
        <v>45011</v>
      </c>
      <c r="D244" s="21">
        <f t="shared" ca="1" si="22"/>
        <v>7</v>
      </c>
      <c r="E244" s="98" t="e">
        <f ca="1">VLOOKUP(C244,'Vakantie-Feestdagen'!B:B,1,1)</f>
        <v>#N/A</v>
      </c>
      <c r="F244" s="98" t="e">
        <f ca="1">INDEX('Vakantie-Feestdagen'!C:C,MATCH(E244,'Vakantie-Feestdagen'!B:B,0))</f>
        <v>#N/A</v>
      </c>
      <c r="G244" s="21" t="e">
        <f ca="1">INDEX('Vakantie-Feestdagen'!D:D,MATCH(E244,'Vakantie-Feestdagen'!B:B,0))</f>
        <v>#N/A</v>
      </c>
      <c r="H244" s="21" t="e">
        <f t="shared" ca="1" si="23"/>
        <v>#N/A</v>
      </c>
      <c r="I244" s="21">
        <f ca="1">IFERROR(MIN(1, VLOOKUP(C244,'Vakantie-Feestdagen'!$U:$U,1,0)   ),0)</f>
        <v>0</v>
      </c>
      <c r="J244" s="21">
        <f ca="1">IFERROR(MIN(1, VLOOKUP(C244,Aanvraagformulier!$B$88:$B$104,1,0)   ),0)</f>
        <v>0</v>
      </c>
      <c r="K244" s="21">
        <f ca="1">IFERROR(MIN(1, VLOOKUP(C244,Aanvraagformulier!$N$88:$N$104,1,0)   ),0)</f>
        <v>0</v>
      </c>
      <c r="L244" s="21">
        <f t="shared" ca="1" si="24"/>
        <v>0</v>
      </c>
      <c r="M244" s="21">
        <f t="shared" ca="1" si="25"/>
        <v>0</v>
      </c>
      <c r="N244" s="105" t="e">
        <f t="shared" ca="1" si="26"/>
        <v>#N/A</v>
      </c>
    </row>
    <row r="245" spans="2:14" x14ac:dyDescent="0.2">
      <c r="B245" s="107">
        <f t="shared" ca="1" si="21"/>
        <v>45012</v>
      </c>
      <c r="C245" s="98">
        <f t="shared" ca="1" si="27"/>
        <v>45012</v>
      </c>
      <c r="D245" s="21">
        <f t="shared" ca="1" si="22"/>
        <v>1</v>
      </c>
      <c r="E245" s="98" t="e">
        <f ca="1">VLOOKUP(C245,'Vakantie-Feestdagen'!B:B,1,1)</f>
        <v>#N/A</v>
      </c>
      <c r="F245" s="98" t="e">
        <f ca="1">INDEX('Vakantie-Feestdagen'!C:C,MATCH(E245,'Vakantie-Feestdagen'!B:B,0))</f>
        <v>#N/A</v>
      </c>
      <c r="G245" s="21" t="e">
        <f ca="1">INDEX('Vakantie-Feestdagen'!D:D,MATCH(E245,'Vakantie-Feestdagen'!B:B,0))</f>
        <v>#N/A</v>
      </c>
      <c r="H245" s="21" t="e">
        <f t="shared" ca="1" si="23"/>
        <v>#N/A</v>
      </c>
      <c r="I245" s="21">
        <f ca="1">IFERROR(MIN(1, VLOOKUP(C245,'Vakantie-Feestdagen'!$U:$U,1,0)   ),0)</f>
        <v>0</v>
      </c>
      <c r="J245" s="21">
        <f ca="1">IFERROR(MIN(1, VLOOKUP(C245,Aanvraagformulier!$B$88:$B$104,1,0)   ),0)</f>
        <v>0</v>
      </c>
      <c r="K245" s="21">
        <f ca="1">IFERROR(MIN(1, VLOOKUP(C245,Aanvraagformulier!$N$88:$N$104,1,0)   ),0)</f>
        <v>0</v>
      </c>
      <c r="L245" s="21">
        <f t="shared" ca="1" si="24"/>
        <v>0</v>
      </c>
      <c r="M245" s="21">
        <f t="shared" ca="1" si="25"/>
        <v>0</v>
      </c>
      <c r="N245" s="105" t="e">
        <f t="shared" ca="1" si="26"/>
        <v>#N/A</v>
      </c>
    </row>
    <row r="246" spans="2:14" x14ac:dyDescent="0.2">
      <c r="B246" s="107">
        <f t="shared" ca="1" si="21"/>
        <v>45013</v>
      </c>
      <c r="C246" s="98">
        <f t="shared" ca="1" si="27"/>
        <v>45013</v>
      </c>
      <c r="D246" s="21">
        <f t="shared" ca="1" si="22"/>
        <v>2</v>
      </c>
      <c r="E246" s="98" t="e">
        <f ca="1">VLOOKUP(C246,'Vakantie-Feestdagen'!B:B,1,1)</f>
        <v>#N/A</v>
      </c>
      <c r="F246" s="98" t="e">
        <f ca="1">INDEX('Vakantie-Feestdagen'!C:C,MATCH(E246,'Vakantie-Feestdagen'!B:B,0))</f>
        <v>#N/A</v>
      </c>
      <c r="G246" s="21" t="e">
        <f ca="1">INDEX('Vakantie-Feestdagen'!D:D,MATCH(E246,'Vakantie-Feestdagen'!B:B,0))</f>
        <v>#N/A</v>
      </c>
      <c r="H246" s="21" t="e">
        <f t="shared" ca="1" si="23"/>
        <v>#N/A</v>
      </c>
      <c r="I246" s="21">
        <f ca="1">IFERROR(MIN(1, VLOOKUP(C246,'Vakantie-Feestdagen'!$U:$U,1,0)   ),0)</f>
        <v>0</v>
      </c>
      <c r="J246" s="21">
        <f ca="1">IFERROR(MIN(1, VLOOKUP(C246,Aanvraagformulier!$B$88:$B$104,1,0)   ),0)</f>
        <v>0</v>
      </c>
      <c r="K246" s="21">
        <f ca="1">IFERROR(MIN(1, VLOOKUP(C246,Aanvraagformulier!$N$88:$N$104,1,0)   ),0)</f>
        <v>0</v>
      </c>
      <c r="L246" s="21">
        <f t="shared" ca="1" si="24"/>
        <v>0</v>
      </c>
      <c r="M246" s="21">
        <f t="shared" ca="1" si="25"/>
        <v>0</v>
      </c>
      <c r="N246" s="105" t="e">
        <f t="shared" ca="1" si="26"/>
        <v>#N/A</v>
      </c>
    </row>
    <row r="247" spans="2:14" x14ac:dyDescent="0.2">
      <c r="B247" s="107">
        <f t="shared" ca="1" si="21"/>
        <v>45014</v>
      </c>
      <c r="C247" s="98">
        <f t="shared" ca="1" si="27"/>
        <v>45014</v>
      </c>
      <c r="D247" s="21">
        <f t="shared" ca="1" si="22"/>
        <v>3</v>
      </c>
      <c r="E247" s="98" t="e">
        <f ca="1">VLOOKUP(C247,'Vakantie-Feestdagen'!B:B,1,1)</f>
        <v>#N/A</v>
      </c>
      <c r="F247" s="98" t="e">
        <f ca="1">INDEX('Vakantie-Feestdagen'!C:C,MATCH(E247,'Vakantie-Feestdagen'!B:B,0))</f>
        <v>#N/A</v>
      </c>
      <c r="G247" s="21" t="e">
        <f ca="1">INDEX('Vakantie-Feestdagen'!D:D,MATCH(E247,'Vakantie-Feestdagen'!B:B,0))</f>
        <v>#N/A</v>
      </c>
      <c r="H247" s="21" t="e">
        <f t="shared" ca="1" si="23"/>
        <v>#N/A</v>
      </c>
      <c r="I247" s="21">
        <f ca="1">IFERROR(MIN(1, VLOOKUP(C247,'Vakantie-Feestdagen'!$U:$U,1,0)   ),0)</f>
        <v>0</v>
      </c>
      <c r="J247" s="21">
        <f ca="1">IFERROR(MIN(1, VLOOKUP(C247,Aanvraagformulier!$B$88:$B$104,1,0)   ),0)</f>
        <v>0</v>
      </c>
      <c r="K247" s="21">
        <f ca="1">IFERROR(MIN(1, VLOOKUP(C247,Aanvraagformulier!$N$88:$N$104,1,0)   ),0)</f>
        <v>0</v>
      </c>
      <c r="L247" s="21">
        <f t="shared" ca="1" si="24"/>
        <v>0</v>
      </c>
      <c r="M247" s="21">
        <f t="shared" ca="1" si="25"/>
        <v>0</v>
      </c>
      <c r="N247" s="105" t="e">
        <f t="shared" ca="1" si="26"/>
        <v>#N/A</v>
      </c>
    </row>
    <row r="248" spans="2:14" x14ac:dyDescent="0.2">
      <c r="B248" s="107">
        <f t="shared" ca="1" si="21"/>
        <v>45015</v>
      </c>
      <c r="C248" s="98">
        <f t="shared" ca="1" si="27"/>
        <v>45015</v>
      </c>
      <c r="D248" s="21">
        <f t="shared" ca="1" si="22"/>
        <v>4</v>
      </c>
      <c r="E248" s="98" t="e">
        <f ca="1">VLOOKUP(C248,'Vakantie-Feestdagen'!B:B,1,1)</f>
        <v>#N/A</v>
      </c>
      <c r="F248" s="98" t="e">
        <f ca="1">INDEX('Vakantie-Feestdagen'!C:C,MATCH(E248,'Vakantie-Feestdagen'!B:B,0))</f>
        <v>#N/A</v>
      </c>
      <c r="G248" s="21" t="e">
        <f ca="1">INDEX('Vakantie-Feestdagen'!D:D,MATCH(E248,'Vakantie-Feestdagen'!B:B,0))</f>
        <v>#N/A</v>
      </c>
      <c r="H248" s="21" t="e">
        <f t="shared" ca="1" si="23"/>
        <v>#N/A</v>
      </c>
      <c r="I248" s="21">
        <f ca="1">IFERROR(MIN(1, VLOOKUP(C248,'Vakantie-Feestdagen'!$U:$U,1,0)   ),0)</f>
        <v>0</v>
      </c>
      <c r="J248" s="21">
        <f ca="1">IFERROR(MIN(1, VLOOKUP(C248,Aanvraagformulier!$B$88:$B$104,1,0)   ),0)</f>
        <v>0</v>
      </c>
      <c r="K248" s="21">
        <f ca="1">IFERROR(MIN(1, VLOOKUP(C248,Aanvraagformulier!$N$88:$N$104,1,0)   ),0)</f>
        <v>0</v>
      </c>
      <c r="L248" s="21">
        <f t="shared" ca="1" si="24"/>
        <v>0</v>
      </c>
      <c r="M248" s="21">
        <f t="shared" ca="1" si="25"/>
        <v>0</v>
      </c>
      <c r="N248" s="105" t="e">
        <f t="shared" ca="1" si="26"/>
        <v>#N/A</v>
      </c>
    </row>
    <row r="249" spans="2:14" x14ac:dyDescent="0.2">
      <c r="B249" s="107">
        <f t="shared" ca="1" si="21"/>
        <v>45016</v>
      </c>
      <c r="C249" s="98">
        <f t="shared" ca="1" si="27"/>
        <v>45016</v>
      </c>
      <c r="D249" s="21">
        <f t="shared" ca="1" si="22"/>
        <v>5</v>
      </c>
      <c r="E249" s="98" t="e">
        <f ca="1">VLOOKUP(C249,'Vakantie-Feestdagen'!B:B,1,1)</f>
        <v>#N/A</v>
      </c>
      <c r="F249" s="98" t="e">
        <f ca="1">INDEX('Vakantie-Feestdagen'!C:C,MATCH(E249,'Vakantie-Feestdagen'!B:B,0))</f>
        <v>#N/A</v>
      </c>
      <c r="G249" s="21" t="e">
        <f ca="1">INDEX('Vakantie-Feestdagen'!D:D,MATCH(E249,'Vakantie-Feestdagen'!B:B,0))</f>
        <v>#N/A</v>
      </c>
      <c r="H249" s="21" t="e">
        <f t="shared" ca="1" si="23"/>
        <v>#N/A</v>
      </c>
      <c r="I249" s="21">
        <f ca="1">IFERROR(MIN(1, VLOOKUP(C249,'Vakantie-Feestdagen'!$U:$U,1,0)   ),0)</f>
        <v>0</v>
      </c>
      <c r="J249" s="21">
        <f ca="1">IFERROR(MIN(1, VLOOKUP(C249,Aanvraagformulier!$B$88:$B$104,1,0)   ),0)</f>
        <v>0</v>
      </c>
      <c r="K249" s="21">
        <f ca="1">IFERROR(MIN(1, VLOOKUP(C249,Aanvraagformulier!$N$88:$N$104,1,0)   ),0)</f>
        <v>0</v>
      </c>
      <c r="L249" s="21">
        <f t="shared" ca="1" si="24"/>
        <v>0</v>
      </c>
      <c r="M249" s="21">
        <f t="shared" ca="1" si="25"/>
        <v>0</v>
      </c>
      <c r="N249" s="105" t="e">
        <f t="shared" ca="1" si="26"/>
        <v>#N/A</v>
      </c>
    </row>
    <row r="250" spans="2:14" x14ac:dyDescent="0.2">
      <c r="B250" s="107">
        <f t="shared" ca="1" si="21"/>
        <v>45017</v>
      </c>
      <c r="C250" s="98">
        <f t="shared" ca="1" si="27"/>
        <v>45017</v>
      </c>
      <c r="D250" s="21">
        <f t="shared" ca="1" si="22"/>
        <v>6</v>
      </c>
      <c r="E250" s="98" t="e">
        <f ca="1">VLOOKUP(C250,'Vakantie-Feestdagen'!B:B,1,1)</f>
        <v>#N/A</v>
      </c>
      <c r="F250" s="98" t="e">
        <f ca="1">INDEX('Vakantie-Feestdagen'!C:C,MATCH(E250,'Vakantie-Feestdagen'!B:B,0))</f>
        <v>#N/A</v>
      </c>
      <c r="G250" s="21" t="e">
        <f ca="1">INDEX('Vakantie-Feestdagen'!D:D,MATCH(E250,'Vakantie-Feestdagen'!B:B,0))</f>
        <v>#N/A</v>
      </c>
      <c r="H250" s="21" t="e">
        <f t="shared" ca="1" si="23"/>
        <v>#N/A</v>
      </c>
      <c r="I250" s="21">
        <f ca="1">IFERROR(MIN(1, VLOOKUP(C250,'Vakantie-Feestdagen'!$U:$U,1,0)   ),0)</f>
        <v>0</v>
      </c>
      <c r="J250" s="21">
        <f ca="1">IFERROR(MIN(1, VLOOKUP(C250,Aanvraagformulier!$B$88:$B$104,1,0)   ),0)</f>
        <v>0</v>
      </c>
      <c r="K250" s="21">
        <f ca="1">IFERROR(MIN(1, VLOOKUP(C250,Aanvraagformulier!$N$88:$N$104,1,0)   ),0)</f>
        <v>0</v>
      </c>
      <c r="L250" s="21">
        <f t="shared" ca="1" si="24"/>
        <v>0</v>
      </c>
      <c r="M250" s="21">
        <f t="shared" ca="1" si="25"/>
        <v>0</v>
      </c>
      <c r="N250" s="105" t="e">
        <f t="shared" ca="1" si="26"/>
        <v>#N/A</v>
      </c>
    </row>
    <row r="251" spans="2:14" x14ac:dyDescent="0.2">
      <c r="B251" s="107">
        <f t="shared" ca="1" si="21"/>
        <v>45018</v>
      </c>
      <c r="C251" s="98">
        <f t="shared" ca="1" si="27"/>
        <v>45018</v>
      </c>
      <c r="D251" s="21">
        <f t="shared" ca="1" si="22"/>
        <v>7</v>
      </c>
      <c r="E251" s="98" t="e">
        <f ca="1">VLOOKUP(C251,'Vakantie-Feestdagen'!B:B,1,1)</f>
        <v>#N/A</v>
      </c>
      <c r="F251" s="98" t="e">
        <f ca="1">INDEX('Vakantie-Feestdagen'!C:C,MATCH(E251,'Vakantie-Feestdagen'!B:B,0))</f>
        <v>#N/A</v>
      </c>
      <c r="G251" s="21" t="e">
        <f ca="1">INDEX('Vakantie-Feestdagen'!D:D,MATCH(E251,'Vakantie-Feestdagen'!B:B,0))</f>
        <v>#N/A</v>
      </c>
      <c r="H251" s="21" t="e">
        <f t="shared" ca="1" si="23"/>
        <v>#N/A</v>
      </c>
      <c r="I251" s="21">
        <f ca="1">IFERROR(MIN(1, VLOOKUP(C251,'Vakantie-Feestdagen'!$U:$U,1,0)   ),0)</f>
        <v>0</v>
      </c>
      <c r="J251" s="21">
        <f ca="1">IFERROR(MIN(1, VLOOKUP(C251,Aanvraagformulier!$B$88:$B$104,1,0)   ),0)</f>
        <v>0</v>
      </c>
      <c r="K251" s="21">
        <f ca="1">IFERROR(MIN(1, VLOOKUP(C251,Aanvraagformulier!$N$88:$N$104,1,0)   ),0)</f>
        <v>0</v>
      </c>
      <c r="L251" s="21">
        <f t="shared" ca="1" si="24"/>
        <v>0</v>
      </c>
      <c r="M251" s="21">
        <f t="shared" ca="1" si="25"/>
        <v>0</v>
      </c>
      <c r="N251" s="105" t="e">
        <f t="shared" ca="1" si="26"/>
        <v>#N/A</v>
      </c>
    </row>
    <row r="252" spans="2:14" x14ac:dyDescent="0.2">
      <c r="B252" s="107">
        <f t="shared" ca="1" si="21"/>
        <v>45019</v>
      </c>
      <c r="C252" s="98">
        <f t="shared" ca="1" si="27"/>
        <v>45019</v>
      </c>
      <c r="D252" s="21">
        <f t="shared" ca="1" si="22"/>
        <v>1</v>
      </c>
      <c r="E252" s="98" t="e">
        <f ca="1">VLOOKUP(C252,'Vakantie-Feestdagen'!B:B,1,1)</f>
        <v>#N/A</v>
      </c>
      <c r="F252" s="98" t="e">
        <f ca="1">INDEX('Vakantie-Feestdagen'!C:C,MATCH(E252,'Vakantie-Feestdagen'!B:B,0))</f>
        <v>#N/A</v>
      </c>
      <c r="G252" s="21" t="e">
        <f ca="1">INDEX('Vakantie-Feestdagen'!D:D,MATCH(E252,'Vakantie-Feestdagen'!B:B,0))</f>
        <v>#N/A</v>
      </c>
      <c r="H252" s="21" t="e">
        <f t="shared" ca="1" si="23"/>
        <v>#N/A</v>
      </c>
      <c r="I252" s="21">
        <f ca="1">IFERROR(MIN(1, VLOOKUP(C252,'Vakantie-Feestdagen'!$U:$U,1,0)   ),0)</f>
        <v>0</v>
      </c>
      <c r="J252" s="21">
        <f ca="1">IFERROR(MIN(1, VLOOKUP(C252,Aanvraagformulier!$B$88:$B$104,1,0)   ),0)</f>
        <v>0</v>
      </c>
      <c r="K252" s="21">
        <f ca="1">IFERROR(MIN(1, VLOOKUP(C252,Aanvraagformulier!$N$88:$N$104,1,0)   ),0)</f>
        <v>0</v>
      </c>
      <c r="L252" s="21">
        <f t="shared" ca="1" si="24"/>
        <v>0</v>
      </c>
      <c r="M252" s="21">
        <f t="shared" ca="1" si="25"/>
        <v>0</v>
      </c>
      <c r="N252" s="105" t="e">
        <f t="shared" ca="1" si="26"/>
        <v>#N/A</v>
      </c>
    </row>
    <row r="253" spans="2:14" x14ac:dyDescent="0.2">
      <c r="B253" s="107">
        <f t="shared" ca="1" si="21"/>
        <v>45020</v>
      </c>
      <c r="C253" s="98">
        <f t="shared" ca="1" si="27"/>
        <v>45020</v>
      </c>
      <c r="D253" s="21">
        <f t="shared" ca="1" si="22"/>
        <v>2</v>
      </c>
      <c r="E253" s="98" t="e">
        <f ca="1">VLOOKUP(C253,'Vakantie-Feestdagen'!B:B,1,1)</f>
        <v>#N/A</v>
      </c>
      <c r="F253" s="98" t="e">
        <f ca="1">INDEX('Vakantie-Feestdagen'!C:C,MATCH(E253,'Vakantie-Feestdagen'!B:B,0))</f>
        <v>#N/A</v>
      </c>
      <c r="G253" s="21" t="e">
        <f ca="1">INDEX('Vakantie-Feestdagen'!D:D,MATCH(E253,'Vakantie-Feestdagen'!B:B,0))</f>
        <v>#N/A</v>
      </c>
      <c r="H253" s="21" t="e">
        <f t="shared" ca="1" si="23"/>
        <v>#N/A</v>
      </c>
      <c r="I253" s="21">
        <f ca="1">IFERROR(MIN(1, VLOOKUP(C253,'Vakantie-Feestdagen'!$U:$U,1,0)   ),0)</f>
        <v>0</v>
      </c>
      <c r="J253" s="21">
        <f ca="1">IFERROR(MIN(1, VLOOKUP(C253,Aanvraagformulier!$B$88:$B$104,1,0)   ),0)</f>
        <v>0</v>
      </c>
      <c r="K253" s="21">
        <f ca="1">IFERROR(MIN(1, VLOOKUP(C253,Aanvraagformulier!$N$88:$N$104,1,0)   ),0)</f>
        <v>0</v>
      </c>
      <c r="L253" s="21">
        <f t="shared" ca="1" si="24"/>
        <v>0</v>
      </c>
      <c r="M253" s="21">
        <f t="shared" ca="1" si="25"/>
        <v>0</v>
      </c>
      <c r="N253" s="105" t="e">
        <f t="shared" ca="1" si="26"/>
        <v>#N/A</v>
      </c>
    </row>
    <row r="254" spans="2:14" x14ac:dyDescent="0.2">
      <c r="B254" s="107">
        <f t="shared" ca="1" si="21"/>
        <v>45021</v>
      </c>
      <c r="C254" s="98">
        <f t="shared" ca="1" si="27"/>
        <v>45021</v>
      </c>
      <c r="D254" s="21">
        <f t="shared" ca="1" si="22"/>
        <v>3</v>
      </c>
      <c r="E254" s="98" t="e">
        <f ca="1">VLOOKUP(C254,'Vakantie-Feestdagen'!B:B,1,1)</f>
        <v>#N/A</v>
      </c>
      <c r="F254" s="98" t="e">
        <f ca="1">INDEX('Vakantie-Feestdagen'!C:C,MATCH(E254,'Vakantie-Feestdagen'!B:B,0))</f>
        <v>#N/A</v>
      </c>
      <c r="G254" s="21" t="e">
        <f ca="1">INDEX('Vakantie-Feestdagen'!D:D,MATCH(E254,'Vakantie-Feestdagen'!B:B,0))</f>
        <v>#N/A</v>
      </c>
      <c r="H254" s="21" t="e">
        <f t="shared" ca="1" si="23"/>
        <v>#N/A</v>
      </c>
      <c r="I254" s="21">
        <f ca="1">IFERROR(MIN(1, VLOOKUP(C254,'Vakantie-Feestdagen'!$U:$U,1,0)   ),0)</f>
        <v>0</v>
      </c>
      <c r="J254" s="21">
        <f ca="1">IFERROR(MIN(1, VLOOKUP(C254,Aanvraagformulier!$B$88:$B$104,1,0)   ),0)</f>
        <v>0</v>
      </c>
      <c r="K254" s="21">
        <f ca="1">IFERROR(MIN(1, VLOOKUP(C254,Aanvraagformulier!$N$88:$N$104,1,0)   ),0)</f>
        <v>0</v>
      </c>
      <c r="L254" s="21">
        <f t="shared" ca="1" si="24"/>
        <v>0</v>
      </c>
      <c r="M254" s="21">
        <f t="shared" ca="1" si="25"/>
        <v>0</v>
      </c>
      <c r="N254" s="105" t="e">
        <f t="shared" ca="1" si="26"/>
        <v>#N/A</v>
      </c>
    </row>
    <row r="255" spans="2:14" x14ac:dyDescent="0.2">
      <c r="B255" s="107">
        <f t="shared" ca="1" si="21"/>
        <v>45022</v>
      </c>
      <c r="C255" s="98">
        <f t="shared" ca="1" si="27"/>
        <v>45022</v>
      </c>
      <c r="D255" s="21">
        <f t="shared" ca="1" si="22"/>
        <v>4</v>
      </c>
      <c r="E255" s="98" t="e">
        <f ca="1">VLOOKUP(C255,'Vakantie-Feestdagen'!B:B,1,1)</f>
        <v>#N/A</v>
      </c>
      <c r="F255" s="98" t="e">
        <f ca="1">INDEX('Vakantie-Feestdagen'!C:C,MATCH(E255,'Vakantie-Feestdagen'!B:B,0))</f>
        <v>#N/A</v>
      </c>
      <c r="G255" s="21" t="e">
        <f ca="1">INDEX('Vakantie-Feestdagen'!D:D,MATCH(E255,'Vakantie-Feestdagen'!B:B,0))</f>
        <v>#N/A</v>
      </c>
      <c r="H255" s="21" t="e">
        <f t="shared" ca="1" si="23"/>
        <v>#N/A</v>
      </c>
      <c r="I255" s="21">
        <f ca="1">IFERROR(MIN(1, VLOOKUP(C255,'Vakantie-Feestdagen'!$U:$U,1,0)   ),0)</f>
        <v>0</v>
      </c>
      <c r="J255" s="21">
        <f ca="1">IFERROR(MIN(1, VLOOKUP(C255,Aanvraagformulier!$B$88:$B$104,1,0)   ),0)</f>
        <v>0</v>
      </c>
      <c r="K255" s="21">
        <f ca="1">IFERROR(MIN(1, VLOOKUP(C255,Aanvraagformulier!$N$88:$N$104,1,0)   ),0)</f>
        <v>0</v>
      </c>
      <c r="L255" s="21">
        <f t="shared" ca="1" si="24"/>
        <v>0</v>
      </c>
      <c r="M255" s="21">
        <f t="shared" ca="1" si="25"/>
        <v>0</v>
      </c>
      <c r="N255" s="105" t="e">
        <f t="shared" ca="1" si="26"/>
        <v>#N/A</v>
      </c>
    </row>
    <row r="256" spans="2:14" x14ac:dyDescent="0.2">
      <c r="B256" s="107">
        <f t="shared" ca="1" si="21"/>
        <v>45023</v>
      </c>
      <c r="C256" s="98">
        <f t="shared" ca="1" si="27"/>
        <v>45023</v>
      </c>
      <c r="D256" s="21">
        <f t="shared" ca="1" si="22"/>
        <v>5</v>
      </c>
      <c r="E256" s="98" t="e">
        <f ca="1">VLOOKUP(C256,'Vakantie-Feestdagen'!B:B,1,1)</f>
        <v>#N/A</v>
      </c>
      <c r="F256" s="98" t="e">
        <f ca="1">INDEX('Vakantie-Feestdagen'!C:C,MATCH(E256,'Vakantie-Feestdagen'!B:B,0))</f>
        <v>#N/A</v>
      </c>
      <c r="G256" s="21" t="e">
        <f ca="1">INDEX('Vakantie-Feestdagen'!D:D,MATCH(E256,'Vakantie-Feestdagen'!B:B,0))</f>
        <v>#N/A</v>
      </c>
      <c r="H256" s="21" t="e">
        <f t="shared" ca="1" si="23"/>
        <v>#N/A</v>
      </c>
      <c r="I256" s="21">
        <f ca="1">IFERROR(MIN(1, VLOOKUP(C256,'Vakantie-Feestdagen'!$U:$U,1,0)   ),0)</f>
        <v>0</v>
      </c>
      <c r="J256" s="21">
        <f ca="1">IFERROR(MIN(1, VLOOKUP(C256,Aanvraagformulier!$B$88:$B$104,1,0)   ),0)</f>
        <v>0</v>
      </c>
      <c r="K256" s="21">
        <f ca="1">IFERROR(MIN(1, VLOOKUP(C256,Aanvraagformulier!$N$88:$N$104,1,0)   ),0)</f>
        <v>0</v>
      </c>
      <c r="L256" s="21">
        <f t="shared" ca="1" si="24"/>
        <v>0</v>
      </c>
      <c r="M256" s="21">
        <f t="shared" ca="1" si="25"/>
        <v>0</v>
      </c>
      <c r="N256" s="105" t="e">
        <f t="shared" ca="1" si="26"/>
        <v>#N/A</v>
      </c>
    </row>
    <row r="257" spans="2:14" x14ac:dyDescent="0.2">
      <c r="B257" s="107">
        <f t="shared" ca="1" si="21"/>
        <v>45024</v>
      </c>
      <c r="C257" s="98">
        <f t="shared" ca="1" si="27"/>
        <v>45024</v>
      </c>
      <c r="D257" s="21">
        <f t="shared" ca="1" si="22"/>
        <v>6</v>
      </c>
      <c r="E257" s="98" t="e">
        <f ca="1">VLOOKUP(C257,'Vakantie-Feestdagen'!B:B,1,1)</f>
        <v>#N/A</v>
      </c>
      <c r="F257" s="98" t="e">
        <f ca="1">INDEX('Vakantie-Feestdagen'!C:C,MATCH(E257,'Vakantie-Feestdagen'!B:B,0))</f>
        <v>#N/A</v>
      </c>
      <c r="G257" s="21" t="e">
        <f ca="1">INDEX('Vakantie-Feestdagen'!D:D,MATCH(E257,'Vakantie-Feestdagen'!B:B,0))</f>
        <v>#N/A</v>
      </c>
      <c r="H257" s="21" t="e">
        <f t="shared" ca="1" si="23"/>
        <v>#N/A</v>
      </c>
      <c r="I257" s="21">
        <f ca="1">IFERROR(MIN(1, VLOOKUP(C257,'Vakantie-Feestdagen'!$U:$U,1,0)   ),0)</f>
        <v>0</v>
      </c>
      <c r="J257" s="21">
        <f ca="1">IFERROR(MIN(1, VLOOKUP(C257,Aanvraagformulier!$B$88:$B$104,1,0)   ),0)</f>
        <v>0</v>
      </c>
      <c r="K257" s="21">
        <f ca="1">IFERROR(MIN(1, VLOOKUP(C257,Aanvraagformulier!$N$88:$N$104,1,0)   ),0)</f>
        <v>0</v>
      </c>
      <c r="L257" s="21">
        <f t="shared" ca="1" si="24"/>
        <v>0</v>
      </c>
      <c r="M257" s="21">
        <f t="shared" ca="1" si="25"/>
        <v>0</v>
      </c>
      <c r="N257" s="105" t="e">
        <f t="shared" ca="1" si="26"/>
        <v>#N/A</v>
      </c>
    </row>
    <row r="258" spans="2:14" x14ac:dyDescent="0.2">
      <c r="B258" s="107">
        <f t="shared" ca="1" si="21"/>
        <v>45025</v>
      </c>
      <c r="C258" s="98">
        <f t="shared" ca="1" si="27"/>
        <v>45025</v>
      </c>
      <c r="D258" s="21">
        <f t="shared" ca="1" si="22"/>
        <v>7</v>
      </c>
      <c r="E258" s="98" t="e">
        <f ca="1">VLOOKUP(C258,'Vakantie-Feestdagen'!B:B,1,1)</f>
        <v>#N/A</v>
      </c>
      <c r="F258" s="98" t="e">
        <f ca="1">INDEX('Vakantie-Feestdagen'!C:C,MATCH(E258,'Vakantie-Feestdagen'!B:B,0))</f>
        <v>#N/A</v>
      </c>
      <c r="G258" s="21" t="e">
        <f ca="1">INDEX('Vakantie-Feestdagen'!D:D,MATCH(E258,'Vakantie-Feestdagen'!B:B,0))</f>
        <v>#N/A</v>
      </c>
      <c r="H258" s="21" t="e">
        <f t="shared" ca="1" si="23"/>
        <v>#N/A</v>
      </c>
      <c r="I258" s="21">
        <f ca="1">IFERROR(MIN(1, VLOOKUP(C258,'Vakantie-Feestdagen'!$U:$U,1,0)   ),0)</f>
        <v>0</v>
      </c>
      <c r="J258" s="21">
        <f ca="1">IFERROR(MIN(1, VLOOKUP(C258,Aanvraagformulier!$B$88:$B$104,1,0)   ),0)</f>
        <v>0</v>
      </c>
      <c r="K258" s="21">
        <f ca="1">IFERROR(MIN(1, VLOOKUP(C258,Aanvraagformulier!$N$88:$N$104,1,0)   ),0)</f>
        <v>0</v>
      </c>
      <c r="L258" s="21">
        <f t="shared" ca="1" si="24"/>
        <v>0</v>
      </c>
      <c r="M258" s="21">
        <f t="shared" ca="1" si="25"/>
        <v>0</v>
      </c>
      <c r="N258" s="105" t="e">
        <f t="shared" ca="1" si="26"/>
        <v>#N/A</v>
      </c>
    </row>
    <row r="259" spans="2:14" x14ac:dyDescent="0.2">
      <c r="B259" s="107">
        <f t="shared" ca="1" si="21"/>
        <v>45026</v>
      </c>
      <c r="C259" s="98">
        <f t="shared" ca="1" si="27"/>
        <v>45026</v>
      </c>
      <c r="D259" s="21">
        <f t="shared" ca="1" si="22"/>
        <v>1</v>
      </c>
      <c r="E259" s="98" t="e">
        <f ca="1">VLOOKUP(C259,'Vakantie-Feestdagen'!B:B,1,1)</f>
        <v>#N/A</v>
      </c>
      <c r="F259" s="98" t="e">
        <f ca="1">INDEX('Vakantie-Feestdagen'!C:C,MATCH(E259,'Vakantie-Feestdagen'!B:B,0))</f>
        <v>#N/A</v>
      </c>
      <c r="G259" s="21" t="e">
        <f ca="1">INDEX('Vakantie-Feestdagen'!D:D,MATCH(E259,'Vakantie-Feestdagen'!B:B,0))</f>
        <v>#N/A</v>
      </c>
      <c r="H259" s="21" t="e">
        <f t="shared" ca="1" si="23"/>
        <v>#N/A</v>
      </c>
      <c r="I259" s="21">
        <f ca="1">IFERROR(MIN(1, VLOOKUP(C259,'Vakantie-Feestdagen'!$U:$U,1,0)   ),0)</f>
        <v>0</v>
      </c>
      <c r="J259" s="21">
        <f ca="1">IFERROR(MIN(1, VLOOKUP(C259,Aanvraagformulier!$B$88:$B$104,1,0)   ),0)</f>
        <v>0</v>
      </c>
      <c r="K259" s="21">
        <f ca="1">IFERROR(MIN(1, VLOOKUP(C259,Aanvraagformulier!$N$88:$N$104,1,0)   ),0)</f>
        <v>0</v>
      </c>
      <c r="L259" s="21">
        <f t="shared" ca="1" si="24"/>
        <v>0</v>
      </c>
      <c r="M259" s="21">
        <f t="shared" ca="1" si="25"/>
        <v>0</v>
      </c>
      <c r="N259" s="105" t="e">
        <f t="shared" ca="1" si="26"/>
        <v>#N/A</v>
      </c>
    </row>
    <row r="260" spans="2:14" x14ac:dyDescent="0.2">
      <c r="B260" s="107">
        <f t="shared" ca="1" si="21"/>
        <v>45027</v>
      </c>
      <c r="C260" s="98">
        <f t="shared" ca="1" si="27"/>
        <v>45027</v>
      </c>
      <c r="D260" s="21">
        <f t="shared" ca="1" si="22"/>
        <v>2</v>
      </c>
      <c r="E260" s="98" t="e">
        <f ca="1">VLOOKUP(C260,'Vakantie-Feestdagen'!B:B,1,1)</f>
        <v>#N/A</v>
      </c>
      <c r="F260" s="98" t="e">
        <f ca="1">INDEX('Vakantie-Feestdagen'!C:C,MATCH(E260,'Vakantie-Feestdagen'!B:B,0))</f>
        <v>#N/A</v>
      </c>
      <c r="G260" s="21" t="e">
        <f ca="1">INDEX('Vakantie-Feestdagen'!D:D,MATCH(E260,'Vakantie-Feestdagen'!B:B,0))</f>
        <v>#N/A</v>
      </c>
      <c r="H260" s="21" t="e">
        <f t="shared" ca="1" si="23"/>
        <v>#N/A</v>
      </c>
      <c r="I260" s="21">
        <f ca="1">IFERROR(MIN(1, VLOOKUP(C260,'Vakantie-Feestdagen'!$U:$U,1,0)   ),0)</f>
        <v>0</v>
      </c>
      <c r="J260" s="21">
        <f ca="1">IFERROR(MIN(1, VLOOKUP(C260,Aanvraagformulier!$B$88:$B$104,1,0)   ),0)</f>
        <v>0</v>
      </c>
      <c r="K260" s="21">
        <f ca="1">IFERROR(MIN(1, VLOOKUP(C260,Aanvraagformulier!$N$88:$N$104,1,0)   ),0)</f>
        <v>0</v>
      </c>
      <c r="L260" s="21">
        <f t="shared" ca="1" si="24"/>
        <v>0</v>
      </c>
      <c r="M260" s="21">
        <f t="shared" ca="1" si="25"/>
        <v>0</v>
      </c>
      <c r="N260" s="105" t="e">
        <f t="shared" ca="1" si="26"/>
        <v>#N/A</v>
      </c>
    </row>
    <row r="261" spans="2:14" x14ac:dyDescent="0.2">
      <c r="B261" s="107">
        <f t="shared" ca="1" si="21"/>
        <v>45028</v>
      </c>
      <c r="C261" s="98">
        <f t="shared" ca="1" si="27"/>
        <v>45028</v>
      </c>
      <c r="D261" s="21">
        <f t="shared" ca="1" si="22"/>
        <v>3</v>
      </c>
      <c r="E261" s="98" t="e">
        <f ca="1">VLOOKUP(C261,'Vakantie-Feestdagen'!B:B,1,1)</f>
        <v>#N/A</v>
      </c>
      <c r="F261" s="98" t="e">
        <f ca="1">INDEX('Vakantie-Feestdagen'!C:C,MATCH(E261,'Vakantie-Feestdagen'!B:B,0))</f>
        <v>#N/A</v>
      </c>
      <c r="G261" s="21" t="e">
        <f ca="1">INDEX('Vakantie-Feestdagen'!D:D,MATCH(E261,'Vakantie-Feestdagen'!B:B,0))</f>
        <v>#N/A</v>
      </c>
      <c r="H261" s="21" t="e">
        <f t="shared" ca="1" si="23"/>
        <v>#N/A</v>
      </c>
      <c r="I261" s="21">
        <f ca="1">IFERROR(MIN(1, VLOOKUP(C261,'Vakantie-Feestdagen'!$U:$U,1,0)   ),0)</f>
        <v>0</v>
      </c>
      <c r="J261" s="21">
        <f ca="1">IFERROR(MIN(1, VLOOKUP(C261,Aanvraagformulier!$B$88:$B$104,1,0)   ),0)</f>
        <v>0</v>
      </c>
      <c r="K261" s="21">
        <f ca="1">IFERROR(MIN(1, VLOOKUP(C261,Aanvraagformulier!$N$88:$N$104,1,0)   ),0)</f>
        <v>0</v>
      </c>
      <c r="L261" s="21">
        <f t="shared" ca="1" si="24"/>
        <v>0</v>
      </c>
      <c r="M261" s="21">
        <f t="shared" ca="1" si="25"/>
        <v>0</v>
      </c>
      <c r="N261" s="105" t="e">
        <f t="shared" ca="1" si="26"/>
        <v>#N/A</v>
      </c>
    </row>
    <row r="262" spans="2:14" x14ac:dyDescent="0.2">
      <c r="B262" s="107">
        <f t="shared" ca="1" si="21"/>
        <v>45029</v>
      </c>
      <c r="C262" s="98">
        <f t="shared" ca="1" si="27"/>
        <v>45029</v>
      </c>
      <c r="D262" s="21">
        <f t="shared" ca="1" si="22"/>
        <v>4</v>
      </c>
      <c r="E262" s="98" t="e">
        <f ca="1">VLOOKUP(C262,'Vakantie-Feestdagen'!B:B,1,1)</f>
        <v>#N/A</v>
      </c>
      <c r="F262" s="98" t="e">
        <f ca="1">INDEX('Vakantie-Feestdagen'!C:C,MATCH(E262,'Vakantie-Feestdagen'!B:B,0))</f>
        <v>#N/A</v>
      </c>
      <c r="G262" s="21" t="e">
        <f ca="1">INDEX('Vakantie-Feestdagen'!D:D,MATCH(E262,'Vakantie-Feestdagen'!B:B,0))</f>
        <v>#N/A</v>
      </c>
      <c r="H262" s="21" t="e">
        <f t="shared" ca="1" si="23"/>
        <v>#N/A</v>
      </c>
      <c r="I262" s="21">
        <f ca="1">IFERROR(MIN(1, VLOOKUP(C262,'Vakantie-Feestdagen'!$U:$U,1,0)   ),0)</f>
        <v>0</v>
      </c>
      <c r="J262" s="21">
        <f ca="1">IFERROR(MIN(1, VLOOKUP(C262,Aanvraagformulier!$B$88:$B$104,1,0)   ),0)</f>
        <v>0</v>
      </c>
      <c r="K262" s="21">
        <f ca="1">IFERROR(MIN(1, VLOOKUP(C262,Aanvraagformulier!$N$88:$N$104,1,0)   ),0)</f>
        <v>0</v>
      </c>
      <c r="L262" s="21">
        <f t="shared" ca="1" si="24"/>
        <v>0</v>
      </c>
      <c r="M262" s="21">
        <f t="shared" ca="1" si="25"/>
        <v>0</v>
      </c>
      <c r="N262" s="105" t="e">
        <f t="shared" ca="1" si="26"/>
        <v>#N/A</v>
      </c>
    </row>
    <row r="263" spans="2:14" x14ac:dyDescent="0.2">
      <c r="B263" s="107">
        <f t="shared" ref="B263:B326" ca="1" si="28">C263</f>
        <v>45030</v>
      </c>
      <c r="C263" s="98">
        <f t="shared" ca="1" si="27"/>
        <v>45030</v>
      </c>
      <c r="D263" s="21">
        <f t="shared" ref="D263:D326" ca="1" si="29">WEEKDAY(C263,11)</f>
        <v>5</v>
      </c>
      <c r="E263" s="98" t="e">
        <f ca="1">VLOOKUP(C263,'Vakantie-Feestdagen'!B:B,1,1)</f>
        <v>#N/A</v>
      </c>
      <c r="F263" s="98" t="e">
        <f ca="1">INDEX('Vakantie-Feestdagen'!C:C,MATCH(E263,'Vakantie-Feestdagen'!B:B,0))</f>
        <v>#N/A</v>
      </c>
      <c r="G263" s="21" t="e">
        <f ca="1">INDEX('Vakantie-Feestdagen'!D:D,MATCH(E263,'Vakantie-Feestdagen'!B:B,0))</f>
        <v>#N/A</v>
      </c>
      <c r="H263" s="21" t="e">
        <f t="shared" ref="H263:H326" ca="1" si="30">IF(AND(C263&gt;=E263,C263&lt;=F263),1,0)</f>
        <v>#N/A</v>
      </c>
      <c r="I263" s="21">
        <f ca="1">IFERROR(MIN(1, VLOOKUP(C263,'Vakantie-Feestdagen'!$U:$U,1,0)   ),0)</f>
        <v>0</v>
      </c>
      <c r="J263" s="21">
        <f ca="1">IFERROR(MIN(1, VLOOKUP(C263,Aanvraagformulier!$B$88:$B$104,1,0)   ),0)</f>
        <v>0</v>
      </c>
      <c r="K263" s="21">
        <f ca="1">IFERROR(MIN(1, VLOOKUP(C263,Aanvraagformulier!$N$88:$N$104,1,0)   ),0)</f>
        <v>0</v>
      </c>
      <c r="L263" s="21">
        <f t="shared" ref="L263:L326" ca="1" si="31">IF(AND($C263&gt;=AO$8,$C263&lt;=AP$8),1,0)</f>
        <v>0</v>
      </c>
      <c r="M263" s="21">
        <f t="shared" ref="M263:M326" ca="1" si="32">IF(AND($C263&gt;=AO$9,$C263&lt;=AP$9),1,0)</f>
        <v>0</v>
      </c>
      <c r="N263" s="105" t="e">
        <f t="shared" ref="N263:N326" ca="1" si="33">IF(K263=1,1,(H263=0)*(I263=0)*(J263=0))*L263*INDEX($AH$8:$AN$8,1,D263)</f>
        <v>#N/A</v>
      </c>
    </row>
    <row r="264" spans="2:14" x14ac:dyDescent="0.2">
      <c r="B264" s="107">
        <f t="shared" ca="1" si="28"/>
        <v>45031</v>
      </c>
      <c r="C264" s="98">
        <f t="shared" ref="C264:C327" ca="1" si="34">C263+1</f>
        <v>45031</v>
      </c>
      <c r="D264" s="21">
        <f t="shared" ca="1" si="29"/>
        <v>6</v>
      </c>
      <c r="E264" s="98" t="e">
        <f ca="1">VLOOKUP(C264,'Vakantie-Feestdagen'!B:B,1,1)</f>
        <v>#N/A</v>
      </c>
      <c r="F264" s="98" t="e">
        <f ca="1">INDEX('Vakantie-Feestdagen'!C:C,MATCH(E264,'Vakantie-Feestdagen'!B:B,0))</f>
        <v>#N/A</v>
      </c>
      <c r="G264" s="21" t="e">
        <f ca="1">INDEX('Vakantie-Feestdagen'!D:D,MATCH(E264,'Vakantie-Feestdagen'!B:B,0))</f>
        <v>#N/A</v>
      </c>
      <c r="H264" s="21" t="e">
        <f t="shared" ca="1" si="30"/>
        <v>#N/A</v>
      </c>
      <c r="I264" s="21">
        <f ca="1">IFERROR(MIN(1, VLOOKUP(C264,'Vakantie-Feestdagen'!$U:$U,1,0)   ),0)</f>
        <v>0</v>
      </c>
      <c r="J264" s="21">
        <f ca="1">IFERROR(MIN(1, VLOOKUP(C264,Aanvraagformulier!$B$88:$B$104,1,0)   ),0)</f>
        <v>0</v>
      </c>
      <c r="K264" s="21">
        <f ca="1">IFERROR(MIN(1, VLOOKUP(C264,Aanvraagformulier!$N$88:$N$104,1,0)   ),0)</f>
        <v>0</v>
      </c>
      <c r="L264" s="21">
        <f t="shared" ca="1" si="31"/>
        <v>0</v>
      </c>
      <c r="M264" s="21">
        <f t="shared" ca="1" si="32"/>
        <v>0</v>
      </c>
      <c r="N264" s="105" t="e">
        <f t="shared" ca="1" si="33"/>
        <v>#N/A</v>
      </c>
    </row>
    <row r="265" spans="2:14" x14ac:dyDescent="0.2">
      <c r="B265" s="107">
        <f t="shared" ca="1" si="28"/>
        <v>45032</v>
      </c>
      <c r="C265" s="98">
        <f t="shared" ca="1" si="34"/>
        <v>45032</v>
      </c>
      <c r="D265" s="21">
        <f t="shared" ca="1" si="29"/>
        <v>7</v>
      </c>
      <c r="E265" s="98" t="e">
        <f ca="1">VLOOKUP(C265,'Vakantie-Feestdagen'!B:B,1,1)</f>
        <v>#N/A</v>
      </c>
      <c r="F265" s="98" t="e">
        <f ca="1">INDEX('Vakantie-Feestdagen'!C:C,MATCH(E265,'Vakantie-Feestdagen'!B:B,0))</f>
        <v>#N/A</v>
      </c>
      <c r="G265" s="21" t="e">
        <f ca="1">INDEX('Vakantie-Feestdagen'!D:D,MATCH(E265,'Vakantie-Feestdagen'!B:B,0))</f>
        <v>#N/A</v>
      </c>
      <c r="H265" s="21" t="e">
        <f t="shared" ca="1" si="30"/>
        <v>#N/A</v>
      </c>
      <c r="I265" s="21">
        <f ca="1">IFERROR(MIN(1, VLOOKUP(C265,'Vakantie-Feestdagen'!$U:$U,1,0)   ),0)</f>
        <v>0</v>
      </c>
      <c r="J265" s="21">
        <f ca="1">IFERROR(MIN(1, VLOOKUP(C265,Aanvraagformulier!$B$88:$B$104,1,0)   ),0)</f>
        <v>0</v>
      </c>
      <c r="K265" s="21">
        <f ca="1">IFERROR(MIN(1, VLOOKUP(C265,Aanvraagformulier!$N$88:$N$104,1,0)   ),0)</f>
        <v>0</v>
      </c>
      <c r="L265" s="21">
        <f t="shared" ca="1" si="31"/>
        <v>0</v>
      </c>
      <c r="M265" s="21">
        <f t="shared" ca="1" si="32"/>
        <v>0</v>
      </c>
      <c r="N265" s="105" t="e">
        <f t="shared" ca="1" si="33"/>
        <v>#N/A</v>
      </c>
    </row>
    <row r="266" spans="2:14" x14ac:dyDescent="0.2">
      <c r="B266" s="107">
        <f t="shared" ca="1" si="28"/>
        <v>45033</v>
      </c>
      <c r="C266" s="98">
        <f t="shared" ca="1" si="34"/>
        <v>45033</v>
      </c>
      <c r="D266" s="21">
        <f t="shared" ca="1" si="29"/>
        <v>1</v>
      </c>
      <c r="E266" s="98" t="e">
        <f ca="1">VLOOKUP(C266,'Vakantie-Feestdagen'!B:B,1,1)</f>
        <v>#N/A</v>
      </c>
      <c r="F266" s="98" t="e">
        <f ca="1">INDEX('Vakantie-Feestdagen'!C:C,MATCH(E266,'Vakantie-Feestdagen'!B:B,0))</f>
        <v>#N/A</v>
      </c>
      <c r="G266" s="21" t="e">
        <f ca="1">INDEX('Vakantie-Feestdagen'!D:D,MATCH(E266,'Vakantie-Feestdagen'!B:B,0))</f>
        <v>#N/A</v>
      </c>
      <c r="H266" s="21" t="e">
        <f t="shared" ca="1" si="30"/>
        <v>#N/A</v>
      </c>
      <c r="I266" s="21">
        <f ca="1">IFERROR(MIN(1, VLOOKUP(C266,'Vakantie-Feestdagen'!$U:$U,1,0)   ),0)</f>
        <v>0</v>
      </c>
      <c r="J266" s="21">
        <f ca="1">IFERROR(MIN(1, VLOOKUP(C266,Aanvraagformulier!$B$88:$B$104,1,0)   ),0)</f>
        <v>0</v>
      </c>
      <c r="K266" s="21">
        <f ca="1">IFERROR(MIN(1, VLOOKUP(C266,Aanvraagformulier!$N$88:$N$104,1,0)   ),0)</f>
        <v>0</v>
      </c>
      <c r="L266" s="21">
        <f t="shared" ca="1" si="31"/>
        <v>0</v>
      </c>
      <c r="M266" s="21">
        <f t="shared" ca="1" si="32"/>
        <v>0</v>
      </c>
      <c r="N266" s="105" t="e">
        <f t="shared" ca="1" si="33"/>
        <v>#N/A</v>
      </c>
    </row>
    <row r="267" spans="2:14" x14ac:dyDescent="0.2">
      <c r="B267" s="107">
        <f t="shared" ca="1" si="28"/>
        <v>45034</v>
      </c>
      <c r="C267" s="98">
        <f t="shared" ca="1" si="34"/>
        <v>45034</v>
      </c>
      <c r="D267" s="21">
        <f t="shared" ca="1" si="29"/>
        <v>2</v>
      </c>
      <c r="E267" s="98" t="e">
        <f ca="1">VLOOKUP(C267,'Vakantie-Feestdagen'!B:B,1,1)</f>
        <v>#N/A</v>
      </c>
      <c r="F267" s="98" t="e">
        <f ca="1">INDEX('Vakantie-Feestdagen'!C:C,MATCH(E267,'Vakantie-Feestdagen'!B:B,0))</f>
        <v>#N/A</v>
      </c>
      <c r="G267" s="21" t="e">
        <f ca="1">INDEX('Vakantie-Feestdagen'!D:D,MATCH(E267,'Vakantie-Feestdagen'!B:B,0))</f>
        <v>#N/A</v>
      </c>
      <c r="H267" s="21" t="e">
        <f t="shared" ca="1" si="30"/>
        <v>#N/A</v>
      </c>
      <c r="I267" s="21">
        <f ca="1">IFERROR(MIN(1, VLOOKUP(C267,'Vakantie-Feestdagen'!$U:$U,1,0)   ),0)</f>
        <v>0</v>
      </c>
      <c r="J267" s="21">
        <f ca="1">IFERROR(MIN(1, VLOOKUP(C267,Aanvraagformulier!$B$88:$B$104,1,0)   ),0)</f>
        <v>0</v>
      </c>
      <c r="K267" s="21">
        <f ca="1">IFERROR(MIN(1, VLOOKUP(C267,Aanvraagformulier!$N$88:$N$104,1,0)   ),0)</f>
        <v>0</v>
      </c>
      <c r="L267" s="21">
        <f t="shared" ca="1" si="31"/>
        <v>0</v>
      </c>
      <c r="M267" s="21">
        <f t="shared" ca="1" si="32"/>
        <v>0</v>
      </c>
      <c r="N267" s="105" t="e">
        <f t="shared" ca="1" si="33"/>
        <v>#N/A</v>
      </c>
    </row>
    <row r="268" spans="2:14" x14ac:dyDescent="0.2">
      <c r="B268" s="107">
        <f t="shared" ca="1" si="28"/>
        <v>45035</v>
      </c>
      <c r="C268" s="98">
        <f t="shared" ca="1" si="34"/>
        <v>45035</v>
      </c>
      <c r="D268" s="21">
        <f t="shared" ca="1" si="29"/>
        <v>3</v>
      </c>
      <c r="E268" s="98" t="e">
        <f ca="1">VLOOKUP(C268,'Vakantie-Feestdagen'!B:B,1,1)</f>
        <v>#N/A</v>
      </c>
      <c r="F268" s="98" t="e">
        <f ca="1">INDEX('Vakantie-Feestdagen'!C:C,MATCH(E268,'Vakantie-Feestdagen'!B:B,0))</f>
        <v>#N/A</v>
      </c>
      <c r="G268" s="21" t="e">
        <f ca="1">INDEX('Vakantie-Feestdagen'!D:D,MATCH(E268,'Vakantie-Feestdagen'!B:B,0))</f>
        <v>#N/A</v>
      </c>
      <c r="H268" s="21" t="e">
        <f t="shared" ca="1" si="30"/>
        <v>#N/A</v>
      </c>
      <c r="I268" s="21">
        <f ca="1">IFERROR(MIN(1, VLOOKUP(C268,'Vakantie-Feestdagen'!$U:$U,1,0)   ),0)</f>
        <v>0</v>
      </c>
      <c r="J268" s="21">
        <f ca="1">IFERROR(MIN(1, VLOOKUP(C268,Aanvraagformulier!$B$88:$B$104,1,0)   ),0)</f>
        <v>0</v>
      </c>
      <c r="K268" s="21">
        <f ca="1">IFERROR(MIN(1, VLOOKUP(C268,Aanvraagformulier!$N$88:$N$104,1,0)   ),0)</f>
        <v>0</v>
      </c>
      <c r="L268" s="21">
        <f t="shared" ca="1" si="31"/>
        <v>0</v>
      </c>
      <c r="M268" s="21">
        <f t="shared" ca="1" si="32"/>
        <v>0</v>
      </c>
      <c r="N268" s="105" t="e">
        <f t="shared" ca="1" si="33"/>
        <v>#N/A</v>
      </c>
    </row>
    <row r="269" spans="2:14" x14ac:dyDescent="0.2">
      <c r="B269" s="107">
        <f t="shared" ca="1" si="28"/>
        <v>45036</v>
      </c>
      <c r="C269" s="98">
        <f t="shared" ca="1" si="34"/>
        <v>45036</v>
      </c>
      <c r="D269" s="21">
        <f t="shared" ca="1" si="29"/>
        <v>4</v>
      </c>
      <c r="E269" s="98" t="e">
        <f ca="1">VLOOKUP(C269,'Vakantie-Feestdagen'!B:B,1,1)</f>
        <v>#N/A</v>
      </c>
      <c r="F269" s="98" t="e">
        <f ca="1">INDEX('Vakantie-Feestdagen'!C:C,MATCH(E269,'Vakantie-Feestdagen'!B:B,0))</f>
        <v>#N/A</v>
      </c>
      <c r="G269" s="21" t="e">
        <f ca="1">INDEX('Vakantie-Feestdagen'!D:D,MATCH(E269,'Vakantie-Feestdagen'!B:B,0))</f>
        <v>#N/A</v>
      </c>
      <c r="H269" s="21" t="e">
        <f t="shared" ca="1" si="30"/>
        <v>#N/A</v>
      </c>
      <c r="I269" s="21">
        <f ca="1">IFERROR(MIN(1, VLOOKUP(C269,'Vakantie-Feestdagen'!$U:$U,1,0)   ),0)</f>
        <v>0</v>
      </c>
      <c r="J269" s="21">
        <f ca="1">IFERROR(MIN(1, VLOOKUP(C269,Aanvraagformulier!$B$88:$B$104,1,0)   ),0)</f>
        <v>0</v>
      </c>
      <c r="K269" s="21">
        <f ca="1">IFERROR(MIN(1, VLOOKUP(C269,Aanvraagformulier!$N$88:$N$104,1,0)   ),0)</f>
        <v>0</v>
      </c>
      <c r="L269" s="21">
        <f t="shared" ca="1" si="31"/>
        <v>0</v>
      </c>
      <c r="M269" s="21">
        <f t="shared" ca="1" si="32"/>
        <v>0</v>
      </c>
      <c r="N269" s="105" t="e">
        <f t="shared" ca="1" si="33"/>
        <v>#N/A</v>
      </c>
    </row>
    <row r="270" spans="2:14" x14ac:dyDescent="0.2">
      <c r="B270" s="107">
        <f t="shared" ca="1" si="28"/>
        <v>45037</v>
      </c>
      <c r="C270" s="98">
        <f t="shared" ca="1" si="34"/>
        <v>45037</v>
      </c>
      <c r="D270" s="21">
        <f t="shared" ca="1" si="29"/>
        <v>5</v>
      </c>
      <c r="E270" s="98" t="e">
        <f ca="1">VLOOKUP(C270,'Vakantie-Feestdagen'!B:B,1,1)</f>
        <v>#N/A</v>
      </c>
      <c r="F270" s="98" t="e">
        <f ca="1">INDEX('Vakantie-Feestdagen'!C:C,MATCH(E270,'Vakantie-Feestdagen'!B:B,0))</f>
        <v>#N/A</v>
      </c>
      <c r="G270" s="21" t="e">
        <f ca="1">INDEX('Vakantie-Feestdagen'!D:D,MATCH(E270,'Vakantie-Feestdagen'!B:B,0))</f>
        <v>#N/A</v>
      </c>
      <c r="H270" s="21" t="e">
        <f t="shared" ca="1" si="30"/>
        <v>#N/A</v>
      </c>
      <c r="I270" s="21">
        <f ca="1">IFERROR(MIN(1, VLOOKUP(C270,'Vakantie-Feestdagen'!$U:$U,1,0)   ),0)</f>
        <v>0</v>
      </c>
      <c r="J270" s="21">
        <f ca="1">IFERROR(MIN(1, VLOOKUP(C270,Aanvraagformulier!$B$88:$B$104,1,0)   ),0)</f>
        <v>0</v>
      </c>
      <c r="K270" s="21">
        <f ca="1">IFERROR(MIN(1, VLOOKUP(C270,Aanvraagformulier!$N$88:$N$104,1,0)   ),0)</f>
        <v>0</v>
      </c>
      <c r="L270" s="21">
        <f t="shared" ca="1" si="31"/>
        <v>0</v>
      </c>
      <c r="M270" s="21">
        <f t="shared" ca="1" si="32"/>
        <v>0</v>
      </c>
      <c r="N270" s="105" t="e">
        <f t="shared" ca="1" si="33"/>
        <v>#N/A</v>
      </c>
    </row>
    <row r="271" spans="2:14" x14ac:dyDescent="0.2">
      <c r="B271" s="107">
        <f t="shared" ca="1" si="28"/>
        <v>45038</v>
      </c>
      <c r="C271" s="98">
        <f t="shared" ca="1" si="34"/>
        <v>45038</v>
      </c>
      <c r="D271" s="21">
        <f t="shared" ca="1" si="29"/>
        <v>6</v>
      </c>
      <c r="E271" s="98" t="e">
        <f ca="1">VLOOKUP(C271,'Vakantie-Feestdagen'!B:B,1,1)</f>
        <v>#N/A</v>
      </c>
      <c r="F271" s="98" t="e">
        <f ca="1">INDEX('Vakantie-Feestdagen'!C:C,MATCH(E271,'Vakantie-Feestdagen'!B:B,0))</f>
        <v>#N/A</v>
      </c>
      <c r="G271" s="21" t="e">
        <f ca="1">INDEX('Vakantie-Feestdagen'!D:D,MATCH(E271,'Vakantie-Feestdagen'!B:B,0))</f>
        <v>#N/A</v>
      </c>
      <c r="H271" s="21" t="e">
        <f t="shared" ca="1" si="30"/>
        <v>#N/A</v>
      </c>
      <c r="I271" s="21">
        <f ca="1">IFERROR(MIN(1, VLOOKUP(C271,'Vakantie-Feestdagen'!$U:$U,1,0)   ),0)</f>
        <v>0</v>
      </c>
      <c r="J271" s="21">
        <f ca="1">IFERROR(MIN(1, VLOOKUP(C271,Aanvraagformulier!$B$88:$B$104,1,0)   ),0)</f>
        <v>0</v>
      </c>
      <c r="K271" s="21">
        <f ca="1">IFERROR(MIN(1, VLOOKUP(C271,Aanvraagformulier!$N$88:$N$104,1,0)   ),0)</f>
        <v>0</v>
      </c>
      <c r="L271" s="21">
        <f t="shared" ca="1" si="31"/>
        <v>0</v>
      </c>
      <c r="M271" s="21">
        <f t="shared" ca="1" si="32"/>
        <v>0</v>
      </c>
      <c r="N271" s="105" t="e">
        <f t="shared" ca="1" si="33"/>
        <v>#N/A</v>
      </c>
    </row>
    <row r="272" spans="2:14" x14ac:dyDescent="0.2">
      <c r="B272" s="107">
        <f t="shared" ca="1" si="28"/>
        <v>45039</v>
      </c>
      <c r="C272" s="98">
        <f t="shared" ca="1" si="34"/>
        <v>45039</v>
      </c>
      <c r="D272" s="21">
        <f t="shared" ca="1" si="29"/>
        <v>7</v>
      </c>
      <c r="E272" s="98" t="e">
        <f ca="1">VLOOKUP(C272,'Vakantie-Feestdagen'!B:B,1,1)</f>
        <v>#N/A</v>
      </c>
      <c r="F272" s="98" t="e">
        <f ca="1">INDEX('Vakantie-Feestdagen'!C:C,MATCH(E272,'Vakantie-Feestdagen'!B:B,0))</f>
        <v>#N/A</v>
      </c>
      <c r="G272" s="21" t="e">
        <f ca="1">INDEX('Vakantie-Feestdagen'!D:D,MATCH(E272,'Vakantie-Feestdagen'!B:B,0))</f>
        <v>#N/A</v>
      </c>
      <c r="H272" s="21" t="e">
        <f t="shared" ca="1" si="30"/>
        <v>#N/A</v>
      </c>
      <c r="I272" s="21">
        <f ca="1">IFERROR(MIN(1, VLOOKUP(C272,'Vakantie-Feestdagen'!$U:$U,1,0)   ),0)</f>
        <v>0</v>
      </c>
      <c r="J272" s="21">
        <f ca="1">IFERROR(MIN(1, VLOOKUP(C272,Aanvraagformulier!$B$88:$B$104,1,0)   ),0)</f>
        <v>0</v>
      </c>
      <c r="K272" s="21">
        <f ca="1">IFERROR(MIN(1, VLOOKUP(C272,Aanvraagformulier!$N$88:$N$104,1,0)   ),0)</f>
        <v>0</v>
      </c>
      <c r="L272" s="21">
        <f t="shared" ca="1" si="31"/>
        <v>0</v>
      </c>
      <c r="M272" s="21">
        <f t="shared" ca="1" si="32"/>
        <v>0</v>
      </c>
      <c r="N272" s="105" t="e">
        <f t="shared" ca="1" si="33"/>
        <v>#N/A</v>
      </c>
    </row>
    <row r="273" spans="2:14" x14ac:dyDescent="0.2">
      <c r="B273" s="107">
        <f t="shared" ca="1" si="28"/>
        <v>45040</v>
      </c>
      <c r="C273" s="98">
        <f t="shared" ca="1" si="34"/>
        <v>45040</v>
      </c>
      <c r="D273" s="21">
        <f t="shared" ca="1" si="29"/>
        <v>1</v>
      </c>
      <c r="E273" s="98" t="e">
        <f ca="1">VLOOKUP(C273,'Vakantie-Feestdagen'!B:B,1,1)</f>
        <v>#N/A</v>
      </c>
      <c r="F273" s="98" t="e">
        <f ca="1">INDEX('Vakantie-Feestdagen'!C:C,MATCH(E273,'Vakantie-Feestdagen'!B:B,0))</f>
        <v>#N/A</v>
      </c>
      <c r="G273" s="21" t="e">
        <f ca="1">INDEX('Vakantie-Feestdagen'!D:D,MATCH(E273,'Vakantie-Feestdagen'!B:B,0))</f>
        <v>#N/A</v>
      </c>
      <c r="H273" s="21" t="e">
        <f t="shared" ca="1" si="30"/>
        <v>#N/A</v>
      </c>
      <c r="I273" s="21">
        <f ca="1">IFERROR(MIN(1, VLOOKUP(C273,'Vakantie-Feestdagen'!$U:$U,1,0)   ),0)</f>
        <v>0</v>
      </c>
      <c r="J273" s="21">
        <f ca="1">IFERROR(MIN(1, VLOOKUP(C273,Aanvraagformulier!$B$88:$B$104,1,0)   ),0)</f>
        <v>0</v>
      </c>
      <c r="K273" s="21">
        <f ca="1">IFERROR(MIN(1, VLOOKUP(C273,Aanvraagformulier!$N$88:$N$104,1,0)   ),0)</f>
        <v>0</v>
      </c>
      <c r="L273" s="21">
        <f t="shared" ca="1" si="31"/>
        <v>0</v>
      </c>
      <c r="M273" s="21">
        <f t="shared" ca="1" si="32"/>
        <v>0</v>
      </c>
      <c r="N273" s="105" t="e">
        <f t="shared" ca="1" si="33"/>
        <v>#N/A</v>
      </c>
    </row>
    <row r="274" spans="2:14" x14ac:dyDescent="0.2">
      <c r="B274" s="107">
        <f t="shared" ca="1" si="28"/>
        <v>45041</v>
      </c>
      <c r="C274" s="98">
        <f t="shared" ca="1" si="34"/>
        <v>45041</v>
      </c>
      <c r="D274" s="21">
        <f t="shared" ca="1" si="29"/>
        <v>2</v>
      </c>
      <c r="E274" s="98" t="e">
        <f ca="1">VLOOKUP(C274,'Vakantie-Feestdagen'!B:B,1,1)</f>
        <v>#N/A</v>
      </c>
      <c r="F274" s="98" t="e">
        <f ca="1">INDEX('Vakantie-Feestdagen'!C:C,MATCH(E274,'Vakantie-Feestdagen'!B:B,0))</f>
        <v>#N/A</v>
      </c>
      <c r="G274" s="21" t="e">
        <f ca="1">INDEX('Vakantie-Feestdagen'!D:D,MATCH(E274,'Vakantie-Feestdagen'!B:B,0))</f>
        <v>#N/A</v>
      </c>
      <c r="H274" s="21" t="e">
        <f t="shared" ca="1" si="30"/>
        <v>#N/A</v>
      </c>
      <c r="I274" s="21">
        <f ca="1">IFERROR(MIN(1, VLOOKUP(C274,'Vakantie-Feestdagen'!$U:$U,1,0)   ),0)</f>
        <v>0</v>
      </c>
      <c r="J274" s="21">
        <f ca="1">IFERROR(MIN(1, VLOOKUP(C274,Aanvraagformulier!$B$88:$B$104,1,0)   ),0)</f>
        <v>0</v>
      </c>
      <c r="K274" s="21">
        <f ca="1">IFERROR(MIN(1, VLOOKUP(C274,Aanvraagformulier!$N$88:$N$104,1,0)   ),0)</f>
        <v>0</v>
      </c>
      <c r="L274" s="21">
        <f t="shared" ca="1" si="31"/>
        <v>0</v>
      </c>
      <c r="M274" s="21">
        <f t="shared" ca="1" si="32"/>
        <v>0</v>
      </c>
      <c r="N274" s="105" t="e">
        <f t="shared" ca="1" si="33"/>
        <v>#N/A</v>
      </c>
    </row>
    <row r="275" spans="2:14" x14ac:dyDescent="0.2">
      <c r="B275" s="107">
        <f t="shared" ca="1" si="28"/>
        <v>45042</v>
      </c>
      <c r="C275" s="98">
        <f t="shared" ca="1" si="34"/>
        <v>45042</v>
      </c>
      <c r="D275" s="21">
        <f t="shared" ca="1" si="29"/>
        <v>3</v>
      </c>
      <c r="E275" s="98" t="e">
        <f ca="1">VLOOKUP(C275,'Vakantie-Feestdagen'!B:B,1,1)</f>
        <v>#N/A</v>
      </c>
      <c r="F275" s="98" t="e">
        <f ca="1">INDEX('Vakantie-Feestdagen'!C:C,MATCH(E275,'Vakantie-Feestdagen'!B:B,0))</f>
        <v>#N/A</v>
      </c>
      <c r="G275" s="21" t="e">
        <f ca="1">INDEX('Vakantie-Feestdagen'!D:D,MATCH(E275,'Vakantie-Feestdagen'!B:B,0))</f>
        <v>#N/A</v>
      </c>
      <c r="H275" s="21" t="e">
        <f t="shared" ca="1" si="30"/>
        <v>#N/A</v>
      </c>
      <c r="I275" s="21">
        <f ca="1">IFERROR(MIN(1, VLOOKUP(C275,'Vakantie-Feestdagen'!$U:$U,1,0)   ),0)</f>
        <v>0</v>
      </c>
      <c r="J275" s="21">
        <f ca="1">IFERROR(MIN(1, VLOOKUP(C275,Aanvraagformulier!$B$88:$B$104,1,0)   ),0)</f>
        <v>0</v>
      </c>
      <c r="K275" s="21">
        <f ca="1">IFERROR(MIN(1, VLOOKUP(C275,Aanvraagformulier!$N$88:$N$104,1,0)   ),0)</f>
        <v>0</v>
      </c>
      <c r="L275" s="21">
        <f t="shared" ca="1" si="31"/>
        <v>0</v>
      </c>
      <c r="M275" s="21">
        <f t="shared" ca="1" si="32"/>
        <v>0</v>
      </c>
      <c r="N275" s="105" t="e">
        <f t="shared" ca="1" si="33"/>
        <v>#N/A</v>
      </c>
    </row>
    <row r="276" spans="2:14" x14ac:dyDescent="0.2">
      <c r="B276" s="107">
        <f t="shared" ca="1" si="28"/>
        <v>45043</v>
      </c>
      <c r="C276" s="98">
        <f t="shared" ca="1" si="34"/>
        <v>45043</v>
      </c>
      <c r="D276" s="21">
        <f t="shared" ca="1" si="29"/>
        <v>4</v>
      </c>
      <c r="E276" s="98" t="e">
        <f ca="1">VLOOKUP(C276,'Vakantie-Feestdagen'!B:B,1,1)</f>
        <v>#N/A</v>
      </c>
      <c r="F276" s="98" t="e">
        <f ca="1">INDEX('Vakantie-Feestdagen'!C:C,MATCH(E276,'Vakantie-Feestdagen'!B:B,0))</f>
        <v>#N/A</v>
      </c>
      <c r="G276" s="21" t="e">
        <f ca="1">INDEX('Vakantie-Feestdagen'!D:D,MATCH(E276,'Vakantie-Feestdagen'!B:B,0))</f>
        <v>#N/A</v>
      </c>
      <c r="H276" s="21" t="e">
        <f t="shared" ca="1" si="30"/>
        <v>#N/A</v>
      </c>
      <c r="I276" s="21">
        <f ca="1">IFERROR(MIN(1, VLOOKUP(C276,'Vakantie-Feestdagen'!$U:$U,1,0)   ),0)</f>
        <v>0</v>
      </c>
      <c r="J276" s="21">
        <f ca="1">IFERROR(MIN(1, VLOOKUP(C276,Aanvraagformulier!$B$88:$B$104,1,0)   ),0)</f>
        <v>0</v>
      </c>
      <c r="K276" s="21">
        <f ca="1">IFERROR(MIN(1, VLOOKUP(C276,Aanvraagformulier!$N$88:$N$104,1,0)   ),0)</f>
        <v>0</v>
      </c>
      <c r="L276" s="21">
        <f t="shared" ca="1" si="31"/>
        <v>0</v>
      </c>
      <c r="M276" s="21">
        <f t="shared" ca="1" si="32"/>
        <v>0</v>
      </c>
      <c r="N276" s="105" t="e">
        <f t="shared" ca="1" si="33"/>
        <v>#N/A</v>
      </c>
    </row>
    <row r="277" spans="2:14" x14ac:dyDescent="0.2">
      <c r="B277" s="107">
        <f t="shared" ca="1" si="28"/>
        <v>45044</v>
      </c>
      <c r="C277" s="98">
        <f t="shared" ca="1" si="34"/>
        <v>45044</v>
      </c>
      <c r="D277" s="21">
        <f t="shared" ca="1" si="29"/>
        <v>5</v>
      </c>
      <c r="E277" s="98" t="e">
        <f ca="1">VLOOKUP(C277,'Vakantie-Feestdagen'!B:B,1,1)</f>
        <v>#N/A</v>
      </c>
      <c r="F277" s="98" t="e">
        <f ca="1">INDEX('Vakantie-Feestdagen'!C:C,MATCH(E277,'Vakantie-Feestdagen'!B:B,0))</f>
        <v>#N/A</v>
      </c>
      <c r="G277" s="21" t="e">
        <f ca="1">INDEX('Vakantie-Feestdagen'!D:D,MATCH(E277,'Vakantie-Feestdagen'!B:B,0))</f>
        <v>#N/A</v>
      </c>
      <c r="H277" s="21" t="e">
        <f t="shared" ca="1" si="30"/>
        <v>#N/A</v>
      </c>
      <c r="I277" s="21">
        <f ca="1">IFERROR(MIN(1, VLOOKUP(C277,'Vakantie-Feestdagen'!$U:$U,1,0)   ),0)</f>
        <v>0</v>
      </c>
      <c r="J277" s="21">
        <f ca="1">IFERROR(MIN(1, VLOOKUP(C277,Aanvraagformulier!$B$88:$B$104,1,0)   ),0)</f>
        <v>0</v>
      </c>
      <c r="K277" s="21">
        <f ca="1">IFERROR(MIN(1, VLOOKUP(C277,Aanvraagformulier!$N$88:$N$104,1,0)   ),0)</f>
        <v>0</v>
      </c>
      <c r="L277" s="21">
        <f t="shared" ca="1" si="31"/>
        <v>0</v>
      </c>
      <c r="M277" s="21">
        <f t="shared" ca="1" si="32"/>
        <v>0</v>
      </c>
      <c r="N277" s="105" t="e">
        <f t="shared" ca="1" si="33"/>
        <v>#N/A</v>
      </c>
    </row>
    <row r="278" spans="2:14" x14ac:dyDescent="0.2">
      <c r="B278" s="107">
        <f t="shared" ca="1" si="28"/>
        <v>45045</v>
      </c>
      <c r="C278" s="98">
        <f t="shared" ca="1" si="34"/>
        <v>45045</v>
      </c>
      <c r="D278" s="21">
        <f t="shared" ca="1" si="29"/>
        <v>6</v>
      </c>
      <c r="E278" s="98" t="e">
        <f ca="1">VLOOKUP(C278,'Vakantie-Feestdagen'!B:B,1,1)</f>
        <v>#N/A</v>
      </c>
      <c r="F278" s="98" t="e">
        <f ca="1">INDEX('Vakantie-Feestdagen'!C:C,MATCH(E278,'Vakantie-Feestdagen'!B:B,0))</f>
        <v>#N/A</v>
      </c>
      <c r="G278" s="21" t="e">
        <f ca="1">INDEX('Vakantie-Feestdagen'!D:D,MATCH(E278,'Vakantie-Feestdagen'!B:B,0))</f>
        <v>#N/A</v>
      </c>
      <c r="H278" s="21" t="e">
        <f t="shared" ca="1" si="30"/>
        <v>#N/A</v>
      </c>
      <c r="I278" s="21">
        <f ca="1">IFERROR(MIN(1, VLOOKUP(C278,'Vakantie-Feestdagen'!$U:$U,1,0)   ),0)</f>
        <v>0</v>
      </c>
      <c r="J278" s="21">
        <f ca="1">IFERROR(MIN(1, VLOOKUP(C278,Aanvraagformulier!$B$88:$B$104,1,0)   ),0)</f>
        <v>0</v>
      </c>
      <c r="K278" s="21">
        <f ca="1">IFERROR(MIN(1, VLOOKUP(C278,Aanvraagformulier!$N$88:$N$104,1,0)   ),0)</f>
        <v>0</v>
      </c>
      <c r="L278" s="21">
        <f t="shared" ca="1" si="31"/>
        <v>0</v>
      </c>
      <c r="M278" s="21">
        <f t="shared" ca="1" si="32"/>
        <v>0</v>
      </c>
      <c r="N278" s="105" t="e">
        <f t="shared" ca="1" si="33"/>
        <v>#N/A</v>
      </c>
    </row>
    <row r="279" spans="2:14" x14ac:dyDescent="0.2">
      <c r="B279" s="107">
        <f t="shared" ca="1" si="28"/>
        <v>45046</v>
      </c>
      <c r="C279" s="98">
        <f t="shared" ca="1" si="34"/>
        <v>45046</v>
      </c>
      <c r="D279" s="21">
        <f t="shared" ca="1" si="29"/>
        <v>7</v>
      </c>
      <c r="E279" s="98" t="e">
        <f ca="1">VLOOKUP(C279,'Vakantie-Feestdagen'!B:B,1,1)</f>
        <v>#N/A</v>
      </c>
      <c r="F279" s="98" t="e">
        <f ca="1">INDEX('Vakantie-Feestdagen'!C:C,MATCH(E279,'Vakantie-Feestdagen'!B:B,0))</f>
        <v>#N/A</v>
      </c>
      <c r="G279" s="21" t="e">
        <f ca="1">INDEX('Vakantie-Feestdagen'!D:D,MATCH(E279,'Vakantie-Feestdagen'!B:B,0))</f>
        <v>#N/A</v>
      </c>
      <c r="H279" s="21" t="e">
        <f t="shared" ca="1" si="30"/>
        <v>#N/A</v>
      </c>
      <c r="I279" s="21">
        <f ca="1">IFERROR(MIN(1, VLOOKUP(C279,'Vakantie-Feestdagen'!$U:$U,1,0)   ),0)</f>
        <v>0</v>
      </c>
      <c r="J279" s="21">
        <f ca="1">IFERROR(MIN(1, VLOOKUP(C279,Aanvraagformulier!$B$88:$B$104,1,0)   ),0)</f>
        <v>0</v>
      </c>
      <c r="K279" s="21">
        <f ca="1">IFERROR(MIN(1, VLOOKUP(C279,Aanvraagformulier!$N$88:$N$104,1,0)   ),0)</f>
        <v>0</v>
      </c>
      <c r="L279" s="21">
        <f t="shared" ca="1" si="31"/>
        <v>0</v>
      </c>
      <c r="M279" s="21">
        <f t="shared" ca="1" si="32"/>
        <v>0</v>
      </c>
      <c r="N279" s="105" t="e">
        <f t="shared" ca="1" si="33"/>
        <v>#N/A</v>
      </c>
    </row>
    <row r="280" spans="2:14" x14ac:dyDescent="0.2">
      <c r="B280" s="107">
        <f t="shared" ca="1" si="28"/>
        <v>45047</v>
      </c>
      <c r="C280" s="98">
        <f t="shared" ca="1" si="34"/>
        <v>45047</v>
      </c>
      <c r="D280" s="21">
        <f t="shared" ca="1" si="29"/>
        <v>1</v>
      </c>
      <c r="E280" s="98" t="e">
        <f ca="1">VLOOKUP(C280,'Vakantie-Feestdagen'!B:B,1,1)</f>
        <v>#N/A</v>
      </c>
      <c r="F280" s="98" t="e">
        <f ca="1">INDEX('Vakantie-Feestdagen'!C:C,MATCH(E280,'Vakantie-Feestdagen'!B:B,0))</f>
        <v>#N/A</v>
      </c>
      <c r="G280" s="21" t="e">
        <f ca="1">INDEX('Vakantie-Feestdagen'!D:D,MATCH(E280,'Vakantie-Feestdagen'!B:B,0))</f>
        <v>#N/A</v>
      </c>
      <c r="H280" s="21" t="e">
        <f t="shared" ca="1" si="30"/>
        <v>#N/A</v>
      </c>
      <c r="I280" s="21">
        <f ca="1">IFERROR(MIN(1, VLOOKUP(C280,'Vakantie-Feestdagen'!$U:$U,1,0)   ),0)</f>
        <v>0</v>
      </c>
      <c r="J280" s="21">
        <f ca="1">IFERROR(MIN(1, VLOOKUP(C280,Aanvraagformulier!$B$88:$B$104,1,0)   ),0)</f>
        <v>0</v>
      </c>
      <c r="K280" s="21">
        <f ca="1">IFERROR(MIN(1, VLOOKUP(C280,Aanvraagformulier!$N$88:$N$104,1,0)   ),0)</f>
        <v>0</v>
      </c>
      <c r="L280" s="21">
        <f t="shared" ca="1" si="31"/>
        <v>0</v>
      </c>
      <c r="M280" s="21">
        <f t="shared" ca="1" si="32"/>
        <v>0</v>
      </c>
      <c r="N280" s="105" t="e">
        <f t="shared" ca="1" si="33"/>
        <v>#N/A</v>
      </c>
    </row>
    <row r="281" spans="2:14" x14ac:dyDescent="0.2">
      <c r="B281" s="107">
        <f t="shared" ca="1" si="28"/>
        <v>45048</v>
      </c>
      <c r="C281" s="98">
        <f t="shared" ca="1" si="34"/>
        <v>45048</v>
      </c>
      <c r="D281" s="21">
        <f t="shared" ca="1" si="29"/>
        <v>2</v>
      </c>
      <c r="E281" s="98" t="e">
        <f ca="1">VLOOKUP(C281,'Vakantie-Feestdagen'!B:B,1,1)</f>
        <v>#N/A</v>
      </c>
      <c r="F281" s="98" t="e">
        <f ca="1">INDEX('Vakantie-Feestdagen'!C:C,MATCH(E281,'Vakantie-Feestdagen'!B:B,0))</f>
        <v>#N/A</v>
      </c>
      <c r="G281" s="21" t="e">
        <f ca="1">INDEX('Vakantie-Feestdagen'!D:D,MATCH(E281,'Vakantie-Feestdagen'!B:B,0))</f>
        <v>#N/A</v>
      </c>
      <c r="H281" s="21" t="e">
        <f t="shared" ca="1" si="30"/>
        <v>#N/A</v>
      </c>
      <c r="I281" s="21">
        <f ca="1">IFERROR(MIN(1, VLOOKUP(C281,'Vakantie-Feestdagen'!$U:$U,1,0)   ),0)</f>
        <v>0</v>
      </c>
      <c r="J281" s="21">
        <f ca="1">IFERROR(MIN(1, VLOOKUP(C281,Aanvraagformulier!$B$88:$B$104,1,0)   ),0)</f>
        <v>0</v>
      </c>
      <c r="K281" s="21">
        <f ca="1">IFERROR(MIN(1, VLOOKUP(C281,Aanvraagformulier!$N$88:$N$104,1,0)   ),0)</f>
        <v>0</v>
      </c>
      <c r="L281" s="21">
        <f t="shared" ca="1" si="31"/>
        <v>0</v>
      </c>
      <c r="M281" s="21">
        <f t="shared" ca="1" si="32"/>
        <v>0</v>
      </c>
      <c r="N281" s="105" t="e">
        <f t="shared" ca="1" si="33"/>
        <v>#N/A</v>
      </c>
    </row>
    <row r="282" spans="2:14" x14ac:dyDescent="0.2">
      <c r="B282" s="107">
        <f t="shared" ca="1" si="28"/>
        <v>45049</v>
      </c>
      <c r="C282" s="98">
        <f t="shared" ca="1" si="34"/>
        <v>45049</v>
      </c>
      <c r="D282" s="21">
        <f t="shared" ca="1" si="29"/>
        <v>3</v>
      </c>
      <c r="E282" s="98" t="e">
        <f ca="1">VLOOKUP(C282,'Vakantie-Feestdagen'!B:B,1,1)</f>
        <v>#N/A</v>
      </c>
      <c r="F282" s="98" t="e">
        <f ca="1">INDEX('Vakantie-Feestdagen'!C:C,MATCH(E282,'Vakantie-Feestdagen'!B:B,0))</f>
        <v>#N/A</v>
      </c>
      <c r="G282" s="21" t="e">
        <f ca="1">INDEX('Vakantie-Feestdagen'!D:D,MATCH(E282,'Vakantie-Feestdagen'!B:B,0))</f>
        <v>#N/A</v>
      </c>
      <c r="H282" s="21" t="e">
        <f t="shared" ca="1" si="30"/>
        <v>#N/A</v>
      </c>
      <c r="I282" s="21">
        <f ca="1">IFERROR(MIN(1, VLOOKUP(C282,'Vakantie-Feestdagen'!$U:$U,1,0)   ),0)</f>
        <v>0</v>
      </c>
      <c r="J282" s="21">
        <f ca="1">IFERROR(MIN(1, VLOOKUP(C282,Aanvraagformulier!$B$88:$B$104,1,0)   ),0)</f>
        <v>0</v>
      </c>
      <c r="K282" s="21">
        <f ca="1">IFERROR(MIN(1, VLOOKUP(C282,Aanvraagformulier!$N$88:$N$104,1,0)   ),0)</f>
        <v>0</v>
      </c>
      <c r="L282" s="21">
        <f t="shared" ca="1" si="31"/>
        <v>0</v>
      </c>
      <c r="M282" s="21">
        <f t="shared" ca="1" si="32"/>
        <v>0</v>
      </c>
      <c r="N282" s="105" t="e">
        <f t="shared" ca="1" si="33"/>
        <v>#N/A</v>
      </c>
    </row>
    <row r="283" spans="2:14" x14ac:dyDescent="0.2">
      <c r="B283" s="107">
        <f t="shared" ca="1" si="28"/>
        <v>45050</v>
      </c>
      <c r="C283" s="98">
        <f t="shared" ca="1" si="34"/>
        <v>45050</v>
      </c>
      <c r="D283" s="21">
        <f t="shared" ca="1" si="29"/>
        <v>4</v>
      </c>
      <c r="E283" s="98" t="e">
        <f ca="1">VLOOKUP(C283,'Vakantie-Feestdagen'!B:B,1,1)</f>
        <v>#N/A</v>
      </c>
      <c r="F283" s="98" t="e">
        <f ca="1">INDEX('Vakantie-Feestdagen'!C:C,MATCH(E283,'Vakantie-Feestdagen'!B:B,0))</f>
        <v>#N/A</v>
      </c>
      <c r="G283" s="21" t="e">
        <f ca="1">INDEX('Vakantie-Feestdagen'!D:D,MATCH(E283,'Vakantie-Feestdagen'!B:B,0))</f>
        <v>#N/A</v>
      </c>
      <c r="H283" s="21" t="e">
        <f t="shared" ca="1" si="30"/>
        <v>#N/A</v>
      </c>
      <c r="I283" s="21">
        <f ca="1">IFERROR(MIN(1, VLOOKUP(C283,'Vakantie-Feestdagen'!$U:$U,1,0)   ),0)</f>
        <v>0</v>
      </c>
      <c r="J283" s="21">
        <f ca="1">IFERROR(MIN(1, VLOOKUP(C283,Aanvraagformulier!$B$88:$B$104,1,0)   ),0)</f>
        <v>0</v>
      </c>
      <c r="K283" s="21">
        <f ca="1">IFERROR(MIN(1, VLOOKUP(C283,Aanvraagformulier!$N$88:$N$104,1,0)   ),0)</f>
        <v>0</v>
      </c>
      <c r="L283" s="21">
        <f t="shared" ca="1" si="31"/>
        <v>0</v>
      </c>
      <c r="M283" s="21">
        <f t="shared" ca="1" si="32"/>
        <v>0</v>
      </c>
      <c r="N283" s="105" t="e">
        <f t="shared" ca="1" si="33"/>
        <v>#N/A</v>
      </c>
    </row>
    <row r="284" spans="2:14" x14ac:dyDescent="0.2">
      <c r="B284" s="107">
        <f t="shared" ca="1" si="28"/>
        <v>45051</v>
      </c>
      <c r="C284" s="98">
        <f t="shared" ca="1" si="34"/>
        <v>45051</v>
      </c>
      <c r="D284" s="21">
        <f t="shared" ca="1" si="29"/>
        <v>5</v>
      </c>
      <c r="E284" s="98" t="e">
        <f ca="1">VLOOKUP(C284,'Vakantie-Feestdagen'!B:B,1,1)</f>
        <v>#N/A</v>
      </c>
      <c r="F284" s="98" t="e">
        <f ca="1">INDEX('Vakantie-Feestdagen'!C:C,MATCH(E284,'Vakantie-Feestdagen'!B:B,0))</f>
        <v>#N/A</v>
      </c>
      <c r="G284" s="21" t="e">
        <f ca="1">INDEX('Vakantie-Feestdagen'!D:D,MATCH(E284,'Vakantie-Feestdagen'!B:B,0))</f>
        <v>#N/A</v>
      </c>
      <c r="H284" s="21" t="e">
        <f t="shared" ca="1" si="30"/>
        <v>#N/A</v>
      </c>
      <c r="I284" s="21">
        <f ca="1">IFERROR(MIN(1, VLOOKUP(C284,'Vakantie-Feestdagen'!$U:$U,1,0)   ),0)</f>
        <v>0</v>
      </c>
      <c r="J284" s="21">
        <f ca="1">IFERROR(MIN(1, VLOOKUP(C284,Aanvraagformulier!$B$88:$B$104,1,0)   ),0)</f>
        <v>0</v>
      </c>
      <c r="K284" s="21">
        <f ca="1">IFERROR(MIN(1, VLOOKUP(C284,Aanvraagformulier!$N$88:$N$104,1,0)   ),0)</f>
        <v>0</v>
      </c>
      <c r="L284" s="21">
        <f t="shared" ca="1" si="31"/>
        <v>0</v>
      </c>
      <c r="M284" s="21">
        <f t="shared" ca="1" si="32"/>
        <v>0</v>
      </c>
      <c r="N284" s="105" t="e">
        <f t="shared" ca="1" si="33"/>
        <v>#N/A</v>
      </c>
    </row>
    <row r="285" spans="2:14" x14ac:dyDescent="0.2">
      <c r="B285" s="107">
        <f t="shared" ca="1" si="28"/>
        <v>45052</v>
      </c>
      <c r="C285" s="98">
        <f t="shared" ca="1" si="34"/>
        <v>45052</v>
      </c>
      <c r="D285" s="21">
        <f t="shared" ca="1" si="29"/>
        <v>6</v>
      </c>
      <c r="E285" s="98" t="e">
        <f ca="1">VLOOKUP(C285,'Vakantie-Feestdagen'!B:B,1,1)</f>
        <v>#N/A</v>
      </c>
      <c r="F285" s="98" t="e">
        <f ca="1">INDEX('Vakantie-Feestdagen'!C:C,MATCH(E285,'Vakantie-Feestdagen'!B:B,0))</f>
        <v>#N/A</v>
      </c>
      <c r="G285" s="21" t="e">
        <f ca="1">INDEX('Vakantie-Feestdagen'!D:D,MATCH(E285,'Vakantie-Feestdagen'!B:B,0))</f>
        <v>#N/A</v>
      </c>
      <c r="H285" s="21" t="e">
        <f t="shared" ca="1" si="30"/>
        <v>#N/A</v>
      </c>
      <c r="I285" s="21">
        <f ca="1">IFERROR(MIN(1, VLOOKUP(C285,'Vakantie-Feestdagen'!$U:$U,1,0)   ),0)</f>
        <v>0</v>
      </c>
      <c r="J285" s="21">
        <f ca="1">IFERROR(MIN(1, VLOOKUP(C285,Aanvraagformulier!$B$88:$B$104,1,0)   ),0)</f>
        <v>0</v>
      </c>
      <c r="K285" s="21">
        <f ca="1">IFERROR(MIN(1, VLOOKUP(C285,Aanvraagformulier!$N$88:$N$104,1,0)   ),0)</f>
        <v>0</v>
      </c>
      <c r="L285" s="21">
        <f t="shared" ca="1" si="31"/>
        <v>0</v>
      </c>
      <c r="M285" s="21">
        <f t="shared" ca="1" si="32"/>
        <v>0</v>
      </c>
      <c r="N285" s="105" t="e">
        <f t="shared" ca="1" si="33"/>
        <v>#N/A</v>
      </c>
    </row>
    <row r="286" spans="2:14" x14ac:dyDescent="0.2">
      <c r="B286" s="107">
        <f t="shared" ca="1" si="28"/>
        <v>45053</v>
      </c>
      <c r="C286" s="98">
        <f t="shared" ca="1" si="34"/>
        <v>45053</v>
      </c>
      <c r="D286" s="21">
        <f t="shared" ca="1" si="29"/>
        <v>7</v>
      </c>
      <c r="E286" s="98" t="e">
        <f ca="1">VLOOKUP(C286,'Vakantie-Feestdagen'!B:B,1,1)</f>
        <v>#N/A</v>
      </c>
      <c r="F286" s="98" t="e">
        <f ca="1">INDEX('Vakantie-Feestdagen'!C:C,MATCH(E286,'Vakantie-Feestdagen'!B:B,0))</f>
        <v>#N/A</v>
      </c>
      <c r="G286" s="21" t="e">
        <f ca="1">INDEX('Vakantie-Feestdagen'!D:D,MATCH(E286,'Vakantie-Feestdagen'!B:B,0))</f>
        <v>#N/A</v>
      </c>
      <c r="H286" s="21" t="e">
        <f t="shared" ca="1" si="30"/>
        <v>#N/A</v>
      </c>
      <c r="I286" s="21">
        <f ca="1">IFERROR(MIN(1, VLOOKUP(C286,'Vakantie-Feestdagen'!$U:$U,1,0)   ),0)</f>
        <v>0</v>
      </c>
      <c r="J286" s="21">
        <f ca="1">IFERROR(MIN(1, VLOOKUP(C286,Aanvraagformulier!$B$88:$B$104,1,0)   ),0)</f>
        <v>0</v>
      </c>
      <c r="K286" s="21">
        <f ca="1">IFERROR(MIN(1, VLOOKUP(C286,Aanvraagformulier!$N$88:$N$104,1,0)   ),0)</f>
        <v>0</v>
      </c>
      <c r="L286" s="21">
        <f t="shared" ca="1" si="31"/>
        <v>0</v>
      </c>
      <c r="M286" s="21">
        <f t="shared" ca="1" si="32"/>
        <v>0</v>
      </c>
      <c r="N286" s="105" t="e">
        <f t="shared" ca="1" si="33"/>
        <v>#N/A</v>
      </c>
    </row>
    <row r="287" spans="2:14" x14ac:dyDescent="0.2">
      <c r="B287" s="107">
        <f t="shared" ca="1" si="28"/>
        <v>45054</v>
      </c>
      <c r="C287" s="98">
        <f t="shared" ca="1" si="34"/>
        <v>45054</v>
      </c>
      <c r="D287" s="21">
        <f t="shared" ca="1" si="29"/>
        <v>1</v>
      </c>
      <c r="E287" s="98" t="e">
        <f ca="1">VLOOKUP(C287,'Vakantie-Feestdagen'!B:B,1,1)</f>
        <v>#N/A</v>
      </c>
      <c r="F287" s="98" t="e">
        <f ca="1">INDEX('Vakantie-Feestdagen'!C:C,MATCH(E287,'Vakantie-Feestdagen'!B:B,0))</f>
        <v>#N/A</v>
      </c>
      <c r="G287" s="21" t="e">
        <f ca="1">INDEX('Vakantie-Feestdagen'!D:D,MATCH(E287,'Vakantie-Feestdagen'!B:B,0))</f>
        <v>#N/A</v>
      </c>
      <c r="H287" s="21" t="e">
        <f t="shared" ca="1" si="30"/>
        <v>#N/A</v>
      </c>
      <c r="I287" s="21">
        <f ca="1">IFERROR(MIN(1, VLOOKUP(C287,'Vakantie-Feestdagen'!$U:$U,1,0)   ),0)</f>
        <v>0</v>
      </c>
      <c r="J287" s="21">
        <f ca="1">IFERROR(MIN(1, VLOOKUP(C287,Aanvraagformulier!$B$88:$B$104,1,0)   ),0)</f>
        <v>0</v>
      </c>
      <c r="K287" s="21">
        <f ca="1">IFERROR(MIN(1, VLOOKUP(C287,Aanvraagformulier!$N$88:$N$104,1,0)   ),0)</f>
        <v>0</v>
      </c>
      <c r="L287" s="21">
        <f t="shared" ca="1" si="31"/>
        <v>0</v>
      </c>
      <c r="M287" s="21">
        <f t="shared" ca="1" si="32"/>
        <v>0</v>
      </c>
      <c r="N287" s="105" t="e">
        <f t="shared" ca="1" si="33"/>
        <v>#N/A</v>
      </c>
    </row>
    <row r="288" spans="2:14" x14ac:dyDescent="0.2">
      <c r="B288" s="107">
        <f t="shared" ca="1" si="28"/>
        <v>45055</v>
      </c>
      <c r="C288" s="98">
        <f t="shared" ca="1" si="34"/>
        <v>45055</v>
      </c>
      <c r="D288" s="21">
        <f t="shared" ca="1" si="29"/>
        <v>2</v>
      </c>
      <c r="E288" s="98" t="e">
        <f ca="1">VLOOKUP(C288,'Vakantie-Feestdagen'!B:B,1,1)</f>
        <v>#N/A</v>
      </c>
      <c r="F288" s="98" t="e">
        <f ca="1">INDEX('Vakantie-Feestdagen'!C:C,MATCH(E288,'Vakantie-Feestdagen'!B:B,0))</f>
        <v>#N/A</v>
      </c>
      <c r="G288" s="21" t="e">
        <f ca="1">INDEX('Vakantie-Feestdagen'!D:D,MATCH(E288,'Vakantie-Feestdagen'!B:B,0))</f>
        <v>#N/A</v>
      </c>
      <c r="H288" s="21" t="e">
        <f t="shared" ca="1" si="30"/>
        <v>#N/A</v>
      </c>
      <c r="I288" s="21">
        <f ca="1">IFERROR(MIN(1, VLOOKUP(C288,'Vakantie-Feestdagen'!$U:$U,1,0)   ),0)</f>
        <v>0</v>
      </c>
      <c r="J288" s="21">
        <f ca="1">IFERROR(MIN(1, VLOOKUP(C288,Aanvraagformulier!$B$88:$B$104,1,0)   ),0)</f>
        <v>0</v>
      </c>
      <c r="K288" s="21">
        <f ca="1">IFERROR(MIN(1, VLOOKUP(C288,Aanvraagformulier!$N$88:$N$104,1,0)   ),0)</f>
        <v>0</v>
      </c>
      <c r="L288" s="21">
        <f t="shared" ca="1" si="31"/>
        <v>0</v>
      </c>
      <c r="M288" s="21">
        <f t="shared" ca="1" si="32"/>
        <v>0</v>
      </c>
      <c r="N288" s="105" t="e">
        <f t="shared" ca="1" si="33"/>
        <v>#N/A</v>
      </c>
    </row>
    <row r="289" spans="2:14" x14ac:dyDescent="0.2">
      <c r="B289" s="107">
        <f t="shared" ca="1" si="28"/>
        <v>45056</v>
      </c>
      <c r="C289" s="98">
        <f t="shared" ca="1" si="34"/>
        <v>45056</v>
      </c>
      <c r="D289" s="21">
        <f t="shared" ca="1" si="29"/>
        <v>3</v>
      </c>
      <c r="E289" s="98" t="e">
        <f ca="1">VLOOKUP(C289,'Vakantie-Feestdagen'!B:B,1,1)</f>
        <v>#N/A</v>
      </c>
      <c r="F289" s="98" t="e">
        <f ca="1">INDEX('Vakantie-Feestdagen'!C:C,MATCH(E289,'Vakantie-Feestdagen'!B:B,0))</f>
        <v>#N/A</v>
      </c>
      <c r="G289" s="21" t="e">
        <f ca="1">INDEX('Vakantie-Feestdagen'!D:D,MATCH(E289,'Vakantie-Feestdagen'!B:B,0))</f>
        <v>#N/A</v>
      </c>
      <c r="H289" s="21" t="e">
        <f t="shared" ca="1" si="30"/>
        <v>#N/A</v>
      </c>
      <c r="I289" s="21">
        <f ca="1">IFERROR(MIN(1, VLOOKUP(C289,'Vakantie-Feestdagen'!$U:$U,1,0)   ),0)</f>
        <v>0</v>
      </c>
      <c r="J289" s="21">
        <f ca="1">IFERROR(MIN(1, VLOOKUP(C289,Aanvraagformulier!$B$88:$B$104,1,0)   ),0)</f>
        <v>0</v>
      </c>
      <c r="K289" s="21">
        <f ca="1">IFERROR(MIN(1, VLOOKUP(C289,Aanvraagformulier!$N$88:$N$104,1,0)   ),0)</f>
        <v>0</v>
      </c>
      <c r="L289" s="21">
        <f t="shared" ca="1" si="31"/>
        <v>0</v>
      </c>
      <c r="M289" s="21">
        <f t="shared" ca="1" si="32"/>
        <v>0</v>
      </c>
      <c r="N289" s="105" t="e">
        <f t="shared" ca="1" si="33"/>
        <v>#N/A</v>
      </c>
    </row>
    <row r="290" spans="2:14" x14ac:dyDescent="0.2">
      <c r="B290" s="107">
        <f t="shared" ca="1" si="28"/>
        <v>45057</v>
      </c>
      <c r="C290" s="98">
        <f t="shared" ca="1" si="34"/>
        <v>45057</v>
      </c>
      <c r="D290" s="21">
        <f t="shared" ca="1" si="29"/>
        <v>4</v>
      </c>
      <c r="E290" s="98" t="e">
        <f ca="1">VLOOKUP(C290,'Vakantie-Feestdagen'!B:B,1,1)</f>
        <v>#N/A</v>
      </c>
      <c r="F290" s="98" t="e">
        <f ca="1">INDEX('Vakantie-Feestdagen'!C:C,MATCH(E290,'Vakantie-Feestdagen'!B:B,0))</f>
        <v>#N/A</v>
      </c>
      <c r="G290" s="21" t="e">
        <f ca="1">INDEX('Vakantie-Feestdagen'!D:D,MATCH(E290,'Vakantie-Feestdagen'!B:B,0))</f>
        <v>#N/A</v>
      </c>
      <c r="H290" s="21" t="e">
        <f t="shared" ca="1" si="30"/>
        <v>#N/A</v>
      </c>
      <c r="I290" s="21">
        <f ca="1">IFERROR(MIN(1, VLOOKUP(C290,'Vakantie-Feestdagen'!$U:$U,1,0)   ),0)</f>
        <v>0</v>
      </c>
      <c r="J290" s="21">
        <f ca="1">IFERROR(MIN(1, VLOOKUP(C290,Aanvraagformulier!$B$88:$B$104,1,0)   ),0)</f>
        <v>0</v>
      </c>
      <c r="K290" s="21">
        <f ca="1">IFERROR(MIN(1, VLOOKUP(C290,Aanvraagformulier!$N$88:$N$104,1,0)   ),0)</f>
        <v>0</v>
      </c>
      <c r="L290" s="21">
        <f t="shared" ca="1" si="31"/>
        <v>0</v>
      </c>
      <c r="M290" s="21">
        <f t="shared" ca="1" si="32"/>
        <v>0</v>
      </c>
      <c r="N290" s="105" t="e">
        <f t="shared" ca="1" si="33"/>
        <v>#N/A</v>
      </c>
    </row>
    <row r="291" spans="2:14" x14ac:dyDescent="0.2">
      <c r="B291" s="107">
        <f t="shared" ca="1" si="28"/>
        <v>45058</v>
      </c>
      <c r="C291" s="98">
        <f t="shared" ca="1" si="34"/>
        <v>45058</v>
      </c>
      <c r="D291" s="21">
        <f t="shared" ca="1" si="29"/>
        <v>5</v>
      </c>
      <c r="E291" s="98" t="e">
        <f ca="1">VLOOKUP(C291,'Vakantie-Feestdagen'!B:B,1,1)</f>
        <v>#N/A</v>
      </c>
      <c r="F291" s="98" t="e">
        <f ca="1">INDEX('Vakantie-Feestdagen'!C:C,MATCH(E291,'Vakantie-Feestdagen'!B:B,0))</f>
        <v>#N/A</v>
      </c>
      <c r="G291" s="21" t="e">
        <f ca="1">INDEX('Vakantie-Feestdagen'!D:D,MATCH(E291,'Vakantie-Feestdagen'!B:B,0))</f>
        <v>#N/A</v>
      </c>
      <c r="H291" s="21" t="e">
        <f t="shared" ca="1" si="30"/>
        <v>#N/A</v>
      </c>
      <c r="I291" s="21">
        <f ca="1">IFERROR(MIN(1, VLOOKUP(C291,'Vakantie-Feestdagen'!$U:$U,1,0)   ),0)</f>
        <v>0</v>
      </c>
      <c r="J291" s="21">
        <f ca="1">IFERROR(MIN(1, VLOOKUP(C291,Aanvraagformulier!$B$88:$B$104,1,0)   ),0)</f>
        <v>0</v>
      </c>
      <c r="K291" s="21">
        <f ca="1">IFERROR(MIN(1, VLOOKUP(C291,Aanvraagformulier!$N$88:$N$104,1,0)   ),0)</f>
        <v>0</v>
      </c>
      <c r="L291" s="21">
        <f t="shared" ca="1" si="31"/>
        <v>0</v>
      </c>
      <c r="M291" s="21">
        <f t="shared" ca="1" si="32"/>
        <v>0</v>
      </c>
      <c r="N291" s="105" t="e">
        <f t="shared" ca="1" si="33"/>
        <v>#N/A</v>
      </c>
    </row>
    <row r="292" spans="2:14" x14ac:dyDescent="0.2">
      <c r="B292" s="107">
        <f t="shared" ca="1" si="28"/>
        <v>45059</v>
      </c>
      <c r="C292" s="98">
        <f t="shared" ca="1" si="34"/>
        <v>45059</v>
      </c>
      <c r="D292" s="21">
        <f t="shared" ca="1" si="29"/>
        <v>6</v>
      </c>
      <c r="E292" s="98" t="e">
        <f ca="1">VLOOKUP(C292,'Vakantie-Feestdagen'!B:B,1,1)</f>
        <v>#N/A</v>
      </c>
      <c r="F292" s="98" t="e">
        <f ca="1">INDEX('Vakantie-Feestdagen'!C:C,MATCH(E292,'Vakantie-Feestdagen'!B:B,0))</f>
        <v>#N/A</v>
      </c>
      <c r="G292" s="21" t="e">
        <f ca="1">INDEX('Vakantie-Feestdagen'!D:D,MATCH(E292,'Vakantie-Feestdagen'!B:B,0))</f>
        <v>#N/A</v>
      </c>
      <c r="H292" s="21" t="e">
        <f t="shared" ca="1" si="30"/>
        <v>#N/A</v>
      </c>
      <c r="I292" s="21">
        <f ca="1">IFERROR(MIN(1, VLOOKUP(C292,'Vakantie-Feestdagen'!$U:$U,1,0)   ),0)</f>
        <v>0</v>
      </c>
      <c r="J292" s="21">
        <f ca="1">IFERROR(MIN(1, VLOOKUP(C292,Aanvraagformulier!$B$88:$B$104,1,0)   ),0)</f>
        <v>0</v>
      </c>
      <c r="K292" s="21">
        <f ca="1">IFERROR(MIN(1, VLOOKUP(C292,Aanvraagformulier!$N$88:$N$104,1,0)   ),0)</f>
        <v>0</v>
      </c>
      <c r="L292" s="21">
        <f t="shared" ca="1" si="31"/>
        <v>0</v>
      </c>
      <c r="M292" s="21">
        <f t="shared" ca="1" si="32"/>
        <v>0</v>
      </c>
      <c r="N292" s="105" t="e">
        <f t="shared" ca="1" si="33"/>
        <v>#N/A</v>
      </c>
    </row>
    <row r="293" spans="2:14" x14ac:dyDescent="0.2">
      <c r="B293" s="107">
        <f t="shared" ca="1" si="28"/>
        <v>45060</v>
      </c>
      <c r="C293" s="98">
        <f t="shared" ca="1" si="34"/>
        <v>45060</v>
      </c>
      <c r="D293" s="21">
        <f t="shared" ca="1" si="29"/>
        <v>7</v>
      </c>
      <c r="E293" s="98" t="e">
        <f ca="1">VLOOKUP(C293,'Vakantie-Feestdagen'!B:B,1,1)</f>
        <v>#N/A</v>
      </c>
      <c r="F293" s="98" t="e">
        <f ca="1">INDEX('Vakantie-Feestdagen'!C:C,MATCH(E293,'Vakantie-Feestdagen'!B:B,0))</f>
        <v>#N/A</v>
      </c>
      <c r="G293" s="21" t="e">
        <f ca="1">INDEX('Vakantie-Feestdagen'!D:D,MATCH(E293,'Vakantie-Feestdagen'!B:B,0))</f>
        <v>#N/A</v>
      </c>
      <c r="H293" s="21" t="e">
        <f t="shared" ca="1" si="30"/>
        <v>#N/A</v>
      </c>
      <c r="I293" s="21">
        <f ca="1">IFERROR(MIN(1, VLOOKUP(C293,'Vakantie-Feestdagen'!$U:$U,1,0)   ),0)</f>
        <v>0</v>
      </c>
      <c r="J293" s="21">
        <f ca="1">IFERROR(MIN(1, VLOOKUP(C293,Aanvraagformulier!$B$88:$B$104,1,0)   ),0)</f>
        <v>0</v>
      </c>
      <c r="K293" s="21">
        <f ca="1">IFERROR(MIN(1, VLOOKUP(C293,Aanvraagformulier!$N$88:$N$104,1,0)   ),0)</f>
        <v>0</v>
      </c>
      <c r="L293" s="21">
        <f t="shared" ca="1" si="31"/>
        <v>0</v>
      </c>
      <c r="M293" s="21">
        <f t="shared" ca="1" si="32"/>
        <v>0</v>
      </c>
      <c r="N293" s="105" t="e">
        <f t="shared" ca="1" si="33"/>
        <v>#N/A</v>
      </c>
    </row>
    <row r="294" spans="2:14" x14ac:dyDescent="0.2">
      <c r="B294" s="107">
        <f t="shared" ca="1" si="28"/>
        <v>45061</v>
      </c>
      <c r="C294" s="98">
        <f t="shared" ca="1" si="34"/>
        <v>45061</v>
      </c>
      <c r="D294" s="21">
        <f t="shared" ca="1" si="29"/>
        <v>1</v>
      </c>
      <c r="E294" s="98" t="e">
        <f ca="1">VLOOKUP(C294,'Vakantie-Feestdagen'!B:B,1,1)</f>
        <v>#N/A</v>
      </c>
      <c r="F294" s="98" t="e">
        <f ca="1">INDEX('Vakantie-Feestdagen'!C:C,MATCH(E294,'Vakantie-Feestdagen'!B:B,0))</f>
        <v>#N/A</v>
      </c>
      <c r="G294" s="21" t="e">
        <f ca="1">INDEX('Vakantie-Feestdagen'!D:D,MATCH(E294,'Vakantie-Feestdagen'!B:B,0))</f>
        <v>#N/A</v>
      </c>
      <c r="H294" s="21" t="e">
        <f t="shared" ca="1" si="30"/>
        <v>#N/A</v>
      </c>
      <c r="I294" s="21">
        <f ca="1">IFERROR(MIN(1, VLOOKUP(C294,'Vakantie-Feestdagen'!$U:$U,1,0)   ),0)</f>
        <v>0</v>
      </c>
      <c r="J294" s="21">
        <f ca="1">IFERROR(MIN(1, VLOOKUP(C294,Aanvraagformulier!$B$88:$B$104,1,0)   ),0)</f>
        <v>0</v>
      </c>
      <c r="K294" s="21">
        <f ca="1">IFERROR(MIN(1, VLOOKUP(C294,Aanvraagformulier!$N$88:$N$104,1,0)   ),0)</f>
        <v>0</v>
      </c>
      <c r="L294" s="21">
        <f t="shared" ca="1" si="31"/>
        <v>0</v>
      </c>
      <c r="M294" s="21">
        <f t="shared" ca="1" si="32"/>
        <v>0</v>
      </c>
      <c r="N294" s="105" t="e">
        <f t="shared" ca="1" si="33"/>
        <v>#N/A</v>
      </c>
    </row>
    <row r="295" spans="2:14" x14ac:dyDescent="0.2">
      <c r="B295" s="107">
        <f t="shared" ca="1" si="28"/>
        <v>45062</v>
      </c>
      <c r="C295" s="98">
        <f t="shared" ca="1" si="34"/>
        <v>45062</v>
      </c>
      <c r="D295" s="21">
        <f t="shared" ca="1" si="29"/>
        <v>2</v>
      </c>
      <c r="E295" s="98" t="e">
        <f ca="1">VLOOKUP(C295,'Vakantie-Feestdagen'!B:B,1,1)</f>
        <v>#N/A</v>
      </c>
      <c r="F295" s="98" t="e">
        <f ca="1">INDEX('Vakantie-Feestdagen'!C:C,MATCH(E295,'Vakantie-Feestdagen'!B:B,0))</f>
        <v>#N/A</v>
      </c>
      <c r="G295" s="21" t="e">
        <f ca="1">INDEX('Vakantie-Feestdagen'!D:D,MATCH(E295,'Vakantie-Feestdagen'!B:B,0))</f>
        <v>#N/A</v>
      </c>
      <c r="H295" s="21" t="e">
        <f t="shared" ca="1" si="30"/>
        <v>#N/A</v>
      </c>
      <c r="I295" s="21">
        <f ca="1">IFERROR(MIN(1, VLOOKUP(C295,'Vakantie-Feestdagen'!$U:$U,1,0)   ),0)</f>
        <v>0</v>
      </c>
      <c r="J295" s="21">
        <f ca="1">IFERROR(MIN(1, VLOOKUP(C295,Aanvraagformulier!$B$88:$B$104,1,0)   ),0)</f>
        <v>0</v>
      </c>
      <c r="K295" s="21">
        <f ca="1">IFERROR(MIN(1, VLOOKUP(C295,Aanvraagformulier!$N$88:$N$104,1,0)   ),0)</f>
        <v>0</v>
      </c>
      <c r="L295" s="21">
        <f t="shared" ca="1" si="31"/>
        <v>0</v>
      </c>
      <c r="M295" s="21">
        <f t="shared" ca="1" si="32"/>
        <v>0</v>
      </c>
      <c r="N295" s="105" t="e">
        <f t="shared" ca="1" si="33"/>
        <v>#N/A</v>
      </c>
    </row>
    <row r="296" spans="2:14" x14ac:dyDescent="0.2">
      <c r="B296" s="107">
        <f t="shared" ca="1" si="28"/>
        <v>45063</v>
      </c>
      <c r="C296" s="98">
        <f t="shared" ca="1" si="34"/>
        <v>45063</v>
      </c>
      <c r="D296" s="21">
        <f t="shared" ca="1" si="29"/>
        <v>3</v>
      </c>
      <c r="E296" s="98" t="e">
        <f ca="1">VLOOKUP(C296,'Vakantie-Feestdagen'!B:B,1,1)</f>
        <v>#N/A</v>
      </c>
      <c r="F296" s="98" t="e">
        <f ca="1">INDEX('Vakantie-Feestdagen'!C:C,MATCH(E296,'Vakantie-Feestdagen'!B:B,0))</f>
        <v>#N/A</v>
      </c>
      <c r="G296" s="21" t="e">
        <f ca="1">INDEX('Vakantie-Feestdagen'!D:D,MATCH(E296,'Vakantie-Feestdagen'!B:B,0))</f>
        <v>#N/A</v>
      </c>
      <c r="H296" s="21" t="e">
        <f t="shared" ca="1" si="30"/>
        <v>#N/A</v>
      </c>
      <c r="I296" s="21">
        <f ca="1">IFERROR(MIN(1, VLOOKUP(C296,'Vakantie-Feestdagen'!$U:$U,1,0)   ),0)</f>
        <v>0</v>
      </c>
      <c r="J296" s="21">
        <f ca="1">IFERROR(MIN(1, VLOOKUP(C296,Aanvraagformulier!$B$88:$B$104,1,0)   ),0)</f>
        <v>0</v>
      </c>
      <c r="K296" s="21">
        <f ca="1">IFERROR(MIN(1, VLOOKUP(C296,Aanvraagformulier!$N$88:$N$104,1,0)   ),0)</f>
        <v>0</v>
      </c>
      <c r="L296" s="21">
        <f t="shared" ca="1" si="31"/>
        <v>0</v>
      </c>
      <c r="M296" s="21">
        <f t="shared" ca="1" si="32"/>
        <v>0</v>
      </c>
      <c r="N296" s="105" t="e">
        <f t="shared" ca="1" si="33"/>
        <v>#N/A</v>
      </c>
    </row>
    <row r="297" spans="2:14" x14ac:dyDescent="0.2">
      <c r="B297" s="107">
        <f t="shared" ca="1" si="28"/>
        <v>45064</v>
      </c>
      <c r="C297" s="98">
        <f t="shared" ca="1" si="34"/>
        <v>45064</v>
      </c>
      <c r="D297" s="21">
        <f t="shared" ca="1" si="29"/>
        <v>4</v>
      </c>
      <c r="E297" s="98" t="e">
        <f ca="1">VLOOKUP(C297,'Vakantie-Feestdagen'!B:B,1,1)</f>
        <v>#N/A</v>
      </c>
      <c r="F297" s="98" t="e">
        <f ca="1">INDEX('Vakantie-Feestdagen'!C:C,MATCH(E297,'Vakantie-Feestdagen'!B:B,0))</f>
        <v>#N/A</v>
      </c>
      <c r="G297" s="21" t="e">
        <f ca="1">INDEX('Vakantie-Feestdagen'!D:D,MATCH(E297,'Vakantie-Feestdagen'!B:B,0))</f>
        <v>#N/A</v>
      </c>
      <c r="H297" s="21" t="e">
        <f t="shared" ca="1" si="30"/>
        <v>#N/A</v>
      </c>
      <c r="I297" s="21">
        <f ca="1">IFERROR(MIN(1, VLOOKUP(C297,'Vakantie-Feestdagen'!$U:$U,1,0)   ),0)</f>
        <v>0</v>
      </c>
      <c r="J297" s="21">
        <f ca="1">IFERROR(MIN(1, VLOOKUP(C297,Aanvraagformulier!$B$88:$B$104,1,0)   ),0)</f>
        <v>0</v>
      </c>
      <c r="K297" s="21">
        <f ca="1">IFERROR(MIN(1, VLOOKUP(C297,Aanvraagformulier!$N$88:$N$104,1,0)   ),0)</f>
        <v>0</v>
      </c>
      <c r="L297" s="21">
        <f t="shared" ca="1" si="31"/>
        <v>0</v>
      </c>
      <c r="M297" s="21">
        <f t="shared" ca="1" si="32"/>
        <v>0</v>
      </c>
      <c r="N297" s="105" t="e">
        <f t="shared" ca="1" si="33"/>
        <v>#N/A</v>
      </c>
    </row>
    <row r="298" spans="2:14" x14ac:dyDescent="0.2">
      <c r="B298" s="107">
        <f t="shared" ca="1" si="28"/>
        <v>45065</v>
      </c>
      <c r="C298" s="98">
        <f t="shared" ca="1" si="34"/>
        <v>45065</v>
      </c>
      <c r="D298" s="21">
        <f t="shared" ca="1" si="29"/>
        <v>5</v>
      </c>
      <c r="E298" s="98" t="e">
        <f ca="1">VLOOKUP(C298,'Vakantie-Feestdagen'!B:B,1,1)</f>
        <v>#N/A</v>
      </c>
      <c r="F298" s="98" t="e">
        <f ca="1">INDEX('Vakantie-Feestdagen'!C:C,MATCH(E298,'Vakantie-Feestdagen'!B:B,0))</f>
        <v>#N/A</v>
      </c>
      <c r="G298" s="21" t="e">
        <f ca="1">INDEX('Vakantie-Feestdagen'!D:D,MATCH(E298,'Vakantie-Feestdagen'!B:B,0))</f>
        <v>#N/A</v>
      </c>
      <c r="H298" s="21" t="e">
        <f t="shared" ca="1" si="30"/>
        <v>#N/A</v>
      </c>
      <c r="I298" s="21">
        <f ca="1">IFERROR(MIN(1, VLOOKUP(C298,'Vakantie-Feestdagen'!$U:$U,1,0)   ),0)</f>
        <v>0</v>
      </c>
      <c r="J298" s="21">
        <f ca="1">IFERROR(MIN(1, VLOOKUP(C298,Aanvraagformulier!$B$88:$B$104,1,0)   ),0)</f>
        <v>0</v>
      </c>
      <c r="K298" s="21">
        <f ca="1">IFERROR(MIN(1, VLOOKUP(C298,Aanvraagformulier!$N$88:$N$104,1,0)   ),0)</f>
        <v>0</v>
      </c>
      <c r="L298" s="21">
        <f t="shared" ca="1" si="31"/>
        <v>0</v>
      </c>
      <c r="M298" s="21">
        <f t="shared" ca="1" si="32"/>
        <v>0</v>
      </c>
      <c r="N298" s="105" t="e">
        <f t="shared" ca="1" si="33"/>
        <v>#N/A</v>
      </c>
    </row>
    <row r="299" spans="2:14" x14ac:dyDescent="0.2">
      <c r="B299" s="107">
        <f t="shared" ca="1" si="28"/>
        <v>45066</v>
      </c>
      <c r="C299" s="98">
        <f t="shared" ca="1" si="34"/>
        <v>45066</v>
      </c>
      <c r="D299" s="21">
        <f t="shared" ca="1" si="29"/>
        <v>6</v>
      </c>
      <c r="E299" s="98" t="e">
        <f ca="1">VLOOKUP(C299,'Vakantie-Feestdagen'!B:B,1,1)</f>
        <v>#N/A</v>
      </c>
      <c r="F299" s="98" t="e">
        <f ca="1">INDEX('Vakantie-Feestdagen'!C:C,MATCH(E299,'Vakantie-Feestdagen'!B:B,0))</f>
        <v>#N/A</v>
      </c>
      <c r="G299" s="21" t="e">
        <f ca="1">INDEX('Vakantie-Feestdagen'!D:D,MATCH(E299,'Vakantie-Feestdagen'!B:B,0))</f>
        <v>#N/A</v>
      </c>
      <c r="H299" s="21" t="e">
        <f t="shared" ca="1" si="30"/>
        <v>#N/A</v>
      </c>
      <c r="I299" s="21">
        <f ca="1">IFERROR(MIN(1, VLOOKUP(C299,'Vakantie-Feestdagen'!$U:$U,1,0)   ),0)</f>
        <v>0</v>
      </c>
      <c r="J299" s="21">
        <f ca="1">IFERROR(MIN(1, VLOOKUP(C299,Aanvraagformulier!$B$88:$B$104,1,0)   ),0)</f>
        <v>0</v>
      </c>
      <c r="K299" s="21">
        <f ca="1">IFERROR(MIN(1, VLOOKUP(C299,Aanvraagformulier!$N$88:$N$104,1,0)   ),0)</f>
        <v>0</v>
      </c>
      <c r="L299" s="21">
        <f t="shared" ca="1" si="31"/>
        <v>0</v>
      </c>
      <c r="M299" s="21">
        <f t="shared" ca="1" si="32"/>
        <v>0</v>
      </c>
      <c r="N299" s="105" t="e">
        <f t="shared" ca="1" si="33"/>
        <v>#N/A</v>
      </c>
    </row>
    <row r="300" spans="2:14" x14ac:dyDescent="0.2">
      <c r="B300" s="107">
        <f t="shared" ca="1" si="28"/>
        <v>45067</v>
      </c>
      <c r="C300" s="98">
        <f t="shared" ca="1" si="34"/>
        <v>45067</v>
      </c>
      <c r="D300" s="21">
        <f t="shared" ca="1" si="29"/>
        <v>7</v>
      </c>
      <c r="E300" s="98" t="e">
        <f ca="1">VLOOKUP(C300,'Vakantie-Feestdagen'!B:B,1,1)</f>
        <v>#N/A</v>
      </c>
      <c r="F300" s="98" t="e">
        <f ca="1">INDEX('Vakantie-Feestdagen'!C:C,MATCH(E300,'Vakantie-Feestdagen'!B:B,0))</f>
        <v>#N/A</v>
      </c>
      <c r="G300" s="21" t="e">
        <f ca="1">INDEX('Vakantie-Feestdagen'!D:D,MATCH(E300,'Vakantie-Feestdagen'!B:B,0))</f>
        <v>#N/A</v>
      </c>
      <c r="H300" s="21" t="e">
        <f t="shared" ca="1" si="30"/>
        <v>#N/A</v>
      </c>
      <c r="I300" s="21">
        <f ca="1">IFERROR(MIN(1, VLOOKUP(C300,'Vakantie-Feestdagen'!$U:$U,1,0)   ),0)</f>
        <v>0</v>
      </c>
      <c r="J300" s="21">
        <f ca="1">IFERROR(MIN(1, VLOOKUP(C300,Aanvraagformulier!$B$88:$B$104,1,0)   ),0)</f>
        <v>0</v>
      </c>
      <c r="K300" s="21">
        <f ca="1">IFERROR(MIN(1, VLOOKUP(C300,Aanvraagformulier!$N$88:$N$104,1,0)   ),0)</f>
        <v>0</v>
      </c>
      <c r="L300" s="21">
        <f t="shared" ca="1" si="31"/>
        <v>0</v>
      </c>
      <c r="M300" s="21">
        <f t="shared" ca="1" si="32"/>
        <v>0</v>
      </c>
      <c r="N300" s="105" t="e">
        <f t="shared" ca="1" si="33"/>
        <v>#N/A</v>
      </c>
    </row>
    <row r="301" spans="2:14" x14ac:dyDescent="0.2">
      <c r="B301" s="107">
        <f t="shared" ca="1" si="28"/>
        <v>45068</v>
      </c>
      <c r="C301" s="98">
        <f t="shared" ca="1" si="34"/>
        <v>45068</v>
      </c>
      <c r="D301" s="21">
        <f t="shared" ca="1" si="29"/>
        <v>1</v>
      </c>
      <c r="E301" s="98" t="e">
        <f ca="1">VLOOKUP(C301,'Vakantie-Feestdagen'!B:B,1,1)</f>
        <v>#N/A</v>
      </c>
      <c r="F301" s="98" t="e">
        <f ca="1">INDEX('Vakantie-Feestdagen'!C:C,MATCH(E301,'Vakantie-Feestdagen'!B:B,0))</f>
        <v>#N/A</v>
      </c>
      <c r="G301" s="21" t="e">
        <f ca="1">INDEX('Vakantie-Feestdagen'!D:D,MATCH(E301,'Vakantie-Feestdagen'!B:B,0))</f>
        <v>#N/A</v>
      </c>
      <c r="H301" s="21" t="e">
        <f t="shared" ca="1" si="30"/>
        <v>#N/A</v>
      </c>
      <c r="I301" s="21">
        <f ca="1">IFERROR(MIN(1, VLOOKUP(C301,'Vakantie-Feestdagen'!$U:$U,1,0)   ),0)</f>
        <v>0</v>
      </c>
      <c r="J301" s="21">
        <f ca="1">IFERROR(MIN(1, VLOOKUP(C301,Aanvraagformulier!$B$88:$B$104,1,0)   ),0)</f>
        <v>0</v>
      </c>
      <c r="K301" s="21">
        <f ca="1">IFERROR(MIN(1, VLOOKUP(C301,Aanvraagformulier!$N$88:$N$104,1,0)   ),0)</f>
        <v>0</v>
      </c>
      <c r="L301" s="21">
        <f t="shared" ca="1" si="31"/>
        <v>0</v>
      </c>
      <c r="M301" s="21">
        <f t="shared" ca="1" si="32"/>
        <v>0</v>
      </c>
      <c r="N301" s="105" t="e">
        <f t="shared" ca="1" si="33"/>
        <v>#N/A</v>
      </c>
    </row>
    <row r="302" spans="2:14" x14ac:dyDescent="0.2">
      <c r="B302" s="107">
        <f t="shared" ca="1" si="28"/>
        <v>45069</v>
      </c>
      <c r="C302" s="98">
        <f t="shared" ca="1" si="34"/>
        <v>45069</v>
      </c>
      <c r="D302" s="21">
        <f t="shared" ca="1" si="29"/>
        <v>2</v>
      </c>
      <c r="E302" s="98" t="e">
        <f ca="1">VLOOKUP(C302,'Vakantie-Feestdagen'!B:B,1,1)</f>
        <v>#N/A</v>
      </c>
      <c r="F302" s="98" t="e">
        <f ca="1">INDEX('Vakantie-Feestdagen'!C:C,MATCH(E302,'Vakantie-Feestdagen'!B:B,0))</f>
        <v>#N/A</v>
      </c>
      <c r="G302" s="21" t="e">
        <f ca="1">INDEX('Vakantie-Feestdagen'!D:D,MATCH(E302,'Vakantie-Feestdagen'!B:B,0))</f>
        <v>#N/A</v>
      </c>
      <c r="H302" s="21" t="e">
        <f t="shared" ca="1" si="30"/>
        <v>#N/A</v>
      </c>
      <c r="I302" s="21">
        <f ca="1">IFERROR(MIN(1, VLOOKUP(C302,'Vakantie-Feestdagen'!$U:$U,1,0)   ),0)</f>
        <v>0</v>
      </c>
      <c r="J302" s="21">
        <f ca="1">IFERROR(MIN(1, VLOOKUP(C302,Aanvraagformulier!$B$88:$B$104,1,0)   ),0)</f>
        <v>0</v>
      </c>
      <c r="K302" s="21">
        <f ca="1">IFERROR(MIN(1, VLOOKUP(C302,Aanvraagformulier!$N$88:$N$104,1,0)   ),0)</f>
        <v>0</v>
      </c>
      <c r="L302" s="21">
        <f t="shared" ca="1" si="31"/>
        <v>0</v>
      </c>
      <c r="M302" s="21">
        <f t="shared" ca="1" si="32"/>
        <v>0</v>
      </c>
      <c r="N302" s="105" t="e">
        <f t="shared" ca="1" si="33"/>
        <v>#N/A</v>
      </c>
    </row>
    <row r="303" spans="2:14" x14ac:dyDescent="0.2">
      <c r="B303" s="107">
        <f t="shared" ca="1" si="28"/>
        <v>45070</v>
      </c>
      <c r="C303" s="98">
        <f t="shared" ca="1" si="34"/>
        <v>45070</v>
      </c>
      <c r="D303" s="21">
        <f t="shared" ca="1" si="29"/>
        <v>3</v>
      </c>
      <c r="E303" s="98" t="e">
        <f ca="1">VLOOKUP(C303,'Vakantie-Feestdagen'!B:B,1,1)</f>
        <v>#N/A</v>
      </c>
      <c r="F303" s="98" t="e">
        <f ca="1">INDEX('Vakantie-Feestdagen'!C:C,MATCH(E303,'Vakantie-Feestdagen'!B:B,0))</f>
        <v>#N/A</v>
      </c>
      <c r="G303" s="21" t="e">
        <f ca="1">INDEX('Vakantie-Feestdagen'!D:D,MATCH(E303,'Vakantie-Feestdagen'!B:B,0))</f>
        <v>#N/A</v>
      </c>
      <c r="H303" s="21" t="e">
        <f t="shared" ca="1" si="30"/>
        <v>#N/A</v>
      </c>
      <c r="I303" s="21">
        <f ca="1">IFERROR(MIN(1, VLOOKUP(C303,'Vakantie-Feestdagen'!$U:$U,1,0)   ),0)</f>
        <v>0</v>
      </c>
      <c r="J303" s="21">
        <f ca="1">IFERROR(MIN(1, VLOOKUP(C303,Aanvraagformulier!$B$88:$B$104,1,0)   ),0)</f>
        <v>0</v>
      </c>
      <c r="K303" s="21">
        <f ca="1">IFERROR(MIN(1, VLOOKUP(C303,Aanvraagformulier!$N$88:$N$104,1,0)   ),0)</f>
        <v>0</v>
      </c>
      <c r="L303" s="21">
        <f t="shared" ca="1" si="31"/>
        <v>0</v>
      </c>
      <c r="M303" s="21">
        <f t="shared" ca="1" si="32"/>
        <v>0</v>
      </c>
      <c r="N303" s="105" t="e">
        <f t="shared" ca="1" si="33"/>
        <v>#N/A</v>
      </c>
    </row>
    <row r="304" spans="2:14" x14ac:dyDescent="0.2">
      <c r="B304" s="107">
        <f t="shared" ca="1" si="28"/>
        <v>45071</v>
      </c>
      <c r="C304" s="98">
        <f t="shared" ca="1" si="34"/>
        <v>45071</v>
      </c>
      <c r="D304" s="21">
        <f t="shared" ca="1" si="29"/>
        <v>4</v>
      </c>
      <c r="E304" s="98" t="e">
        <f ca="1">VLOOKUP(C304,'Vakantie-Feestdagen'!B:B,1,1)</f>
        <v>#N/A</v>
      </c>
      <c r="F304" s="98" t="e">
        <f ca="1">INDEX('Vakantie-Feestdagen'!C:C,MATCH(E304,'Vakantie-Feestdagen'!B:B,0))</f>
        <v>#N/A</v>
      </c>
      <c r="G304" s="21" t="e">
        <f ca="1">INDEX('Vakantie-Feestdagen'!D:D,MATCH(E304,'Vakantie-Feestdagen'!B:B,0))</f>
        <v>#N/A</v>
      </c>
      <c r="H304" s="21" t="e">
        <f t="shared" ca="1" si="30"/>
        <v>#N/A</v>
      </c>
      <c r="I304" s="21">
        <f ca="1">IFERROR(MIN(1, VLOOKUP(C304,'Vakantie-Feestdagen'!$U:$U,1,0)   ),0)</f>
        <v>0</v>
      </c>
      <c r="J304" s="21">
        <f ca="1">IFERROR(MIN(1, VLOOKUP(C304,Aanvraagformulier!$B$88:$B$104,1,0)   ),0)</f>
        <v>0</v>
      </c>
      <c r="K304" s="21">
        <f ca="1">IFERROR(MIN(1, VLOOKUP(C304,Aanvraagformulier!$N$88:$N$104,1,0)   ),0)</f>
        <v>0</v>
      </c>
      <c r="L304" s="21">
        <f t="shared" ca="1" si="31"/>
        <v>0</v>
      </c>
      <c r="M304" s="21">
        <f t="shared" ca="1" si="32"/>
        <v>0</v>
      </c>
      <c r="N304" s="105" t="e">
        <f t="shared" ca="1" si="33"/>
        <v>#N/A</v>
      </c>
    </row>
    <row r="305" spans="2:14" x14ac:dyDescent="0.2">
      <c r="B305" s="107">
        <f t="shared" ca="1" si="28"/>
        <v>45072</v>
      </c>
      <c r="C305" s="98">
        <f t="shared" ca="1" si="34"/>
        <v>45072</v>
      </c>
      <c r="D305" s="21">
        <f t="shared" ca="1" si="29"/>
        <v>5</v>
      </c>
      <c r="E305" s="98" t="e">
        <f ca="1">VLOOKUP(C305,'Vakantie-Feestdagen'!B:B,1,1)</f>
        <v>#N/A</v>
      </c>
      <c r="F305" s="98" t="e">
        <f ca="1">INDEX('Vakantie-Feestdagen'!C:C,MATCH(E305,'Vakantie-Feestdagen'!B:B,0))</f>
        <v>#N/A</v>
      </c>
      <c r="G305" s="21" t="e">
        <f ca="1">INDEX('Vakantie-Feestdagen'!D:D,MATCH(E305,'Vakantie-Feestdagen'!B:B,0))</f>
        <v>#N/A</v>
      </c>
      <c r="H305" s="21" t="e">
        <f t="shared" ca="1" si="30"/>
        <v>#N/A</v>
      </c>
      <c r="I305" s="21">
        <f ca="1">IFERROR(MIN(1, VLOOKUP(C305,'Vakantie-Feestdagen'!$U:$U,1,0)   ),0)</f>
        <v>0</v>
      </c>
      <c r="J305" s="21">
        <f ca="1">IFERROR(MIN(1, VLOOKUP(C305,Aanvraagformulier!$B$88:$B$104,1,0)   ),0)</f>
        <v>0</v>
      </c>
      <c r="K305" s="21">
        <f ca="1">IFERROR(MIN(1, VLOOKUP(C305,Aanvraagformulier!$N$88:$N$104,1,0)   ),0)</f>
        <v>0</v>
      </c>
      <c r="L305" s="21">
        <f t="shared" ca="1" si="31"/>
        <v>0</v>
      </c>
      <c r="M305" s="21">
        <f t="shared" ca="1" si="32"/>
        <v>0</v>
      </c>
      <c r="N305" s="105" t="e">
        <f t="shared" ca="1" si="33"/>
        <v>#N/A</v>
      </c>
    </row>
    <row r="306" spans="2:14" x14ac:dyDescent="0.2">
      <c r="B306" s="107">
        <f t="shared" ca="1" si="28"/>
        <v>45073</v>
      </c>
      <c r="C306" s="98">
        <f t="shared" ca="1" si="34"/>
        <v>45073</v>
      </c>
      <c r="D306" s="21">
        <f t="shared" ca="1" si="29"/>
        <v>6</v>
      </c>
      <c r="E306" s="98" t="e">
        <f ca="1">VLOOKUP(C306,'Vakantie-Feestdagen'!B:B,1,1)</f>
        <v>#N/A</v>
      </c>
      <c r="F306" s="98" t="e">
        <f ca="1">INDEX('Vakantie-Feestdagen'!C:C,MATCH(E306,'Vakantie-Feestdagen'!B:B,0))</f>
        <v>#N/A</v>
      </c>
      <c r="G306" s="21" t="e">
        <f ca="1">INDEX('Vakantie-Feestdagen'!D:D,MATCH(E306,'Vakantie-Feestdagen'!B:B,0))</f>
        <v>#N/A</v>
      </c>
      <c r="H306" s="21" t="e">
        <f t="shared" ca="1" si="30"/>
        <v>#N/A</v>
      </c>
      <c r="I306" s="21">
        <f ca="1">IFERROR(MIN(1, VLOOKUP(C306,'Vakantie-Feestdagen'!$U:$U,1,0)   ),0)</f>
        <v>0</v>
      </c>
      <c r="J306" s="21">
        <f ca="1">IFERROR(MIN(1, VLOOKUP(C306,Aanvraagformulier!$B$88:$B$104,1,0)   ),0)</f>
        <v>0</v>
      </c>
      <c r="K306" s="21">
        <f ca="1">IFERROR(MIN(1, VLOOKUP(C306,Aanvraagformulier!$N$88:$N$104,1,0)   ),0)</f>
        <v>0</v>
      </c>
      <c r="L306" s="21">
        <f t="shared" ca="1" si="31"/>
        <v>0</v>
      </c>
      <c r="M306" s="21">
        <f t="shared" ca="1" si="32"/>
        <v>0</v>
      </c>
      <c r="N306" s="105" t="e">
        <f t="shared" ca="1" si="33"/>
        <v>#N/A</v>
      </c>
    </row>
    <row r="307" spans="2:14" x14ac:dyDescent="0.2">
      <c r="B307" s="107">
        <f t="shared" ca="1" si="28"/>
        <v>45074</v>
      </c>
      <c r="C307" s="98">
        <f t="shared" ca="1" si="34"/>
        <v>45074</v>
      </c>
      <c r="D307" s="21">
        <f t="shared" ca="1" si="29"/>
        <v>7</v>
      </c>
      <c r="E307" s="98" t="e">
        <f ca="1">VLOOKUP(C307,'Vakantie-Feestdagen'!B:B,1,1)</f>
        <v>#N/A</v>
      </c>
      <c r="F307" s="98" t="e">
        <f ca="1">INDEX('Vakantie-Feestdagen'!C:C,MATCH(E307,'Vakantie-Feestdagen'!B:B,0))</f>
        <v>#N/A</v>
      </c>
      <c r="G307" s="21" t="e">
        <f ca="1">INDEX('Vakantie-Feestdagen'!D:D,MATCH(E307,'Vakantie-Feestdagen'!B:B,0))</f>
        <v>#N/A</v>
      </c>
      <c r="H307" s="21" t="e">
        <f t="shared" ca="1" si="30"/>
        <v>#N/A</v>
      </c>
      <c r="I307" s="21">
        <f ca="1">IFERROR(MIN(1, VLOOKUP(C307,'Vakantie-Feestdagen'!$U:$U,1,0)   ),0)</f>
        <v>0</v>
      </c>
      <c r="J307" s="21">
        <f ca="1">IFERROR(MIN(1, VLOOKUP(C307,Aanvraagformulier!$B$88:$B$104,1,0)   ),0)</f>
        <v>0</v>
      </c>
      <c r="K307" s="21">
        <f ca="1">IFERROR(MIN(1, VLOOKUP(C307,Aanvraagformulier!$N$88:$N$104,1,0)   ),0)</f>
        <v>0</v>
      </c>
      <c r="L307" s="21">
        <f t="shared" ca="1" si="31"/>
        <v>0</v>
      </c>
      <c r="M307" s="21">
        <f t="shared" ca="1" si="32"/>
        <v>0</v>
      </c>
      <c r="N307" s="105" t="e">
        <f t="shared" ca="1" si="33"/>
        <v>#N/A</v>
      </c>
    </row>
    <row r="308" spans="2:14" x14ac:dyDescent="0.2">
      <c r="B308" s="107">
        <f t="shared" ca="1" si="28"/>
        <v>45075</v>
      </c>
      <c r="C308" s="98">
        <f t="shared" ca="1" si="34"/>
        <v>45075</v>
      </c>
      <c r="D308" s="21">
        <f t="shared" ca="1" si="29"/>
        <v>1</v>
      </c>
      <c r="E308" s="98" t="e">
        <f ca="1">VLOOKUP(C308,'Vakantie-Feestdagen'!B:B,1,1)</f>
        <v>#N/A</v>
      </c>
      <c r="F308" s="98" t="e">
        <f ca="1">INDEX('Vakantie-Feestdagen'!C:C,MATCH(E308,'Vakantie-Feestdagen'!B:B,0))</f>
        <v>#N/A</v>
      </c>
      <c r="G308" s="21" t="e">
        <f ca="1">INDEX('Vakantie-Feestdagen'!D:D,MATCH(E308,'Vakantie-Feestdagen'!B:B,0))</f>
        <v>#N/A</v>
      </c>
      <c r="H308" s="21" t="e">
        <f t="shared" ca="1" si="30"/>
        <v>#N/A</v>
      </c>
      <c r="I308" s="21">
        <f ca="1">IFERROR(MIN(1, VLOOKUP(C308,'Vakantie-Feestdagen'!$U:$U,1,0)   ),0)</f>
        <v>0</v>
      </c>
      <c r="J308" s="21">
        <f ca="1">IFERROR(MIN(1, VLOOKUP(C308,Aanvraagformulier!$B$88:$B$104,1,0)   ),0)</f>
        <v>0</v>
      </c>
      <c r="K308" s="21">
        <f ca="1">IFERROR(MIN(1, VLOOKUP(C308,Aanvraagformulier!$N$88:$N$104,1,0)   ),0)</f>
        <v>0</v>
      </c>
      <c r="L308" s="21">
        <f t="shared" ca="1" si="31"/>
        <v>0</v>
      </c>
      <c r="M308" s="21">
        <f t="shared" ca="1" si="32"/>
        <v>0</v>
      </c>
      <c r="N308" s="105" t="e">
        <f t="shared" ca="1" si="33"/>
        <v>#N/A</v>
      </c>
    </row>
    <row r="309" spans="2:14" x14ac:dyDescent="0.2">
      <c r="B309" s="107">
        <f t="shared" ca="1" si="28"/>
        <v>45076</v>
      </c>
      <c r="C309" s="98">
        <f t="shared" ca="1" si="34"/>
        <v>45076</v>
      </c>
      <c r="D309" s="21">
        <f t="shared" ca="1" si="29"/>
        <v>2</v>
      </c>
      <c r="E309" s="98" t="e">
        <f ca="1">VLOOKUP(C309,'Vakantie-Feestdagen'!B:B,1,1)</f>
        <v>#N/A</v>
      </c>
      <c r="F309" s="98" t="e">
        <f ca="1">INDEX('Vakantie-Feestdagen'!C:C,MATCH(E309,'Vakantie-Feestdagen'!B:B,0))</f>
        <v>#N/A</v>
      </c>
      <c r="G309" s="21" t="e">
        <f ca="1">INDEX('Vakantie-Feestdagen'!D:D,MATCH(E309,'Vakantie-Feestdagen'!B:B,0))</f>
        <v>#N/A</v>
      </c>
      <c r="H309" s="21" t="e">
        <f t="shared" ca="1" si="30"/>
        <v>#N/A</v>
      </c>
      <c r="I309" s="21">
        <f ca="1">IFERROR(MIN(1, VLOOKUP(C309,'Vakantie-Feestdagen'!$U:$U,1,0)   ),0)</f>
        <v>0</v>
      </c>
      <c r="J309" s="21">
        <f ca="1">IFERROR(MIN(1, VLOOKUP(C309,Aanvraagformulier!$B$88:$B$104,1,0)   ),0)</f>
        <v>0</v>
      </c>
      <c r="K309" s="21">
        <f ca="1">IFERROR(MIN(1, VLOOKUP(C309,Aanvraagformulier!$N$88:$N$104,1,0)   ),0)</f>
        <v>0</v>
      </c>
      <c r="L309" s="21">
        <f t="shared" ca="1" si="31"/>
        <v>0</v>
      </c>
      <c r="M309" s="21">
        <f t="shared" ca="1" si="32"/>
        <v>0</v>
      </c>
      <c r="N309" s="105" t="e">
        <f t="shared" ca="1" si="33"/>
        <v>#N/A</v>
      </c>
    </row>
    <row r="310" spans="2:14" x14ac:dyDescent="0.2">
      <c r="B310" s="107">
        <f t="shared" ca="1" si="28"/>
        <v>45077</v>
      </c>
      <c r="C310" s="98">
        <f t="shared" ca="1" si="34"/>
        <v>45077</v>
      </c>
      <c r="D310" s="21">
        <f t="shared" ca="1" si="29"/>
        <v>3</v>
      </c>
      <c r="E310" s="98" t="e">
        <f ca="1">VLOOKUP(C310,'Vakantie-Feestdagen'!B:B,1,1)</f>
        <v>#N/A</v>
      </c>
      <c r="F310" s="98" t="e">
        <f ca="1">INDEX('Vakantie-Feestdagen'!C:C,MATCH(E310,'Vakantie-Feestdagen'!B:B,0))</f>
        <v>#N/A</v>
      </c>
      <c r="G310" s="21" t="e">
        <f ca="1">INDEX('Vakantie-Feestdagen'!D:D,MATCH(E310,'Vakantie-Feestdagen'!B:B,0))</f>
        <v>#N/A</v>
      </c>
      <c r="H310" s="21" t="e">
        <f t="shared" ca="1" si="30"/>
        <v>#N/A</v>
      </c>
      <c r="I310" s="21">
        <f ca="1">IFERROR(MIN(1, VLOOKUP(C310,'Vakantie-Feestdagen'!$U:$U,1,0)   ),0)</f>
        <v>0</v>
      </c>
      <c r="J310" s="21">
        <f ca="1">IFERROR(MIN(1, VLOOKUP(C310,Aanvraagformulier!$B$88:$B$104,1,0)   ),0)</f>
        <v>0</v>
      </c>
      <c r="K310" s="21">
        <f ca="1">IFERROR(MIN(1, VLOOKUP(C310,Aanvraagformulier!$N$88:$N$104,1,0)   ),0)</f>
        <v>0</v>
      </c>
      <c r="L310" s="21">
        <f t="shared" ca="1" si="31"/>
        <v>0</v>
      </c>
      <c r="M310" s="21">
        <f t="shared" ca="1" si="32"/>
        <v>0</v>
      </c>
      <c r="N310" s="105" t="e">
        <f t="shared" ca="1" si="33"/>
        <v>#N/A</v>
      </c>
    </row>
    <row r="311" spans="2:14" x14ac:dyDescent="0.2">
      <c r="B311" s="107">
        <f t="shared" ca="1" si="28"/>
        <v>45078</v>
      </c>
      <c r="C311" s="98">
        <f t="shared" ca="1" si="34"/>
        <v>45078</v>
      </c>
      <c r="D311" s="21">
        <f t="shared" ca="1" si="29"/>
        <v>4</v>
      </c>
      <c r="E311" s="98" t="e">
        <f ca="1">VLOOKUP(C311,'Vakantie-Feestdagen'!B:B,1,1)</f>
        <v>#N/A</v>
      </c>
      <c r="F311" s="98" t="e">
        <f ca="1">INDEX('Vakantie-Feestdagen'!C:C,MATCH(E311,'Vakantie-Feestdagen'!B:B,0))</f>
        <v>#N/A</v>
      </c>
      <c r="G311" s="21" t="e">
        <f ca="1">INDEX('Vakantie-Feestdagen'!D:D,MATCH(E311,'Vakantie-Feestdagen'!B:B,0))</f>
        <v>#N/A</v>
      </c>
      <c r="H311" s="21" t="e">
        <f t="shared" ca="1" si="30"/>
        <v>#N/A</v>
      </c>
      <c r="I311" s="21">
        <f ca="1">IFERROR(MIN(1, VLOOKUP(C311,'Vakantie-Feestdagen'!$U:$U,1,0)   ),0)</f>
        <v>0</v>
      </c>
      <c r="J311" s="21">
        <f ca="1">IFERROR(MIN(1, VLOOKUP(C311,Aanvraagformulier!$B$88:$B$104,1,0)   ),0)</f>
        <v>0</v>
      </c>
      <c r="K311" s="21">
        <f ca="1">IFERROR(MIN(1, VLOOKUP(C311,Aanvraagformulier!$N$88:$N$104,1,0)   ),0)</f>
        <v>0</v>
      </c>
      <c r="L311" s="21">
        <f t="shared" ca="1" si="31"/>
        <v>0</v>
      </c>
      <c r="M311" s="21">
        <f t="shared" ca="1" si="32"/>
        <v>0</v>
      </c>
      <c r="N311" s="105" t="e">
        <f t="shared" ca="1" si="33"/>
        <v>#N/A</v>
      </c>
    </row>
    <row r="312" spans="2:14" x14ac:dyDescent="0.2">
      <c r="B312" s="107">
        <f t="shared" ca="1" si="28"/>
        <v>45079</v>
      </c>
      <c r="C312" s="98">
        <f t="shared" ca="1" si="34"/>
        <v>45079</v>
      </c>
      <c r="D312" s="21">
        <f t="shared" ca="1" si="29"/>
        <v>5</v>
      </c>
      <c r="E312" s="98" t="e">
        <f ca="1">VLOOKUP(C312,'Vakantie-Feestdagen'!B:B,1,1)</f>
        <v>#N/A</v>
      </c>
      <c r="F312" s="98" t="e">
        <f ca="1">INDEX('Vakantie-Feestdagen'!C:C,MATCH(E312,'Vakantie-Feestdagen'!B:B,0))</f>
        <v>#N/A</v>
      </c>
      <c r="G312" s="21" t="e">
        <f ca="1">INDEX('Vakantie-Feestdagen'!D:D,MATCH(E312,'Vakantie-Feestdagen'!B:B,0))</f>
        <v>#N/A</v>
      </c>
      <c r="H312" s="21" t="e">
        <f t="shared" ca="1" si="30"/>
        <v>#N/A</v>
      </c>
      <c r="I312" s="21">
        <f ca="1">IFERROR(MIN(1, VLOOKUP(C312,'Vakantie-Feestdagen'!$U:$U,1,0)   ),0)</f>
        <v>0</v>
      </c>
      <c r="J312" s="21">
        <f ca="1">IFERROR(MIN(1, VLOOKUP(C312,Aanvraagformulier!$B$88:$B$104,1,0)   ),0)</f>
        <v>0</v>
      </c>
      <c r="K312" s="21">
        <f ca="1">IFERROR(MIN(1, VLOOKUP(C312,Aanvraagformulier!$N$88:$N$104,1,0)   ),0)</f>
        <v>0</v>
      </c>
      <c r="L312" s="21">
        <f t="shared" ca="1" si="31"/>
        <v>0</v>
      </c>
      <c r="M312" s="21">
        <f t="shared" ca="1" si="32"/>
        <v>0</v>
      </c>
      <c r="N312" s="105" t="e">
        <f t="shared" ca="1" si="33"/>
        <v>#N/A</v>
      </c>
    </row>
    <row r="313" spans="2:14" x14ac:dyDescent="0.2">
      <c r="B313" s="107">
        <f t="shared" ca="1" si="28"/>
        <v>45080</v>
      </c>
      <c r="C313" s="98">
        <f t="shared" ca="1" si="34"/>
        <v>45080</v>
      </c>
      <c r="D313" s="21">
        <f t="shared" ca="1" si="29"/>
        <v>6</v>
      </c>
      <c r="E313" s="98" t="e">
        <f ca="1">VLOOKUP(C313,'Vakantie-Feestdagen'!B:B,1,1)</f>
        <v>#N/A</v>
      </c>
      <c r="F313" s="98" t="e">
        <f ca="1">INDEX('Vakantie-Feestdagen'!C:C,MATCH(E313,'Vakantie-Feestdagen'!B:B,0))</f>
        <v>#N/A</v>
      </c>
      <c r="G313" s="21" t="e">
        <f ca="1">INDEX('Vakantie-Feestdagen'!D:D,MATCH(E313,'Vakantie-Feestdagen'!B:B,0))</f>
        <v>#N/A</v>
      </c>
      <c r="H313" s="21" t="e">
        <f t="shared" ca="1" si="30"/>
        <v>#N/A</v>
      </c>
      <c r="I313" s="21">
        <f ca="1">IFERROR(MIN(1, VLOOKUP(C313,'Vakantie-Feestdagen'!$U:$U,1,0)   ),0)</f>
        <v>0</v>
      </c>
      <c r="J313" s="21">
        <f ca="1">IFERROR(MIN(1, VLOOKUP(C313,Aanvraagformulier!$B$88:$B$104,1,0)   ),0)</f>
        <v>0</v>
      </c>
      <c r="K313" s="21">
        <f ca="1">IFERROR(MIN(1, VLOOKUP(C313,Aanvraagformulier!$N$88:$N$104,1,0)   ),0)</f>
        <v>0</v>
      </c>
      <c r="L313" s="21">
        <f t="shared" ca="1" si="31"/>
        <v>0</v>
      </c>
      <c r="M313" s="21">
        <f t="shared" ca="1" si="32"/>
        <v>0</v>
      </c>
      <c r="N313" s="105" t="e">
        <f t="shared" ca="1" si="33"/>
        <v>#N/A</v>
      </c>
    </row>
    <row r="314" spans="2:14" x14ac:dyDescent="0.2">
      <c r="B314" s="107">
        <f t="shared" ca="1" si="28"/>
        <v>45081</v>
      </c>
      <c r="C314" s="98">
        <f t="shared" ca="1" si="34"/>
        <v>45081</v>
      </c>
      <c r="D314" s="21">
        <f t="shared" ca="1" si="29"/>
        <v>7</v>
      </c>
      <c r="E314" s="98" t="e">
        <f ca="1">VLOOKUP(C314,'Vakantie-Feestdagen'!B:B,1,1)</f>
        <v>#N/A</v>
      </c>
      <c r="F314" s="98" t="e">
        <f ca="1">INDEX('Vakantie-Feestdagen'!C:C,MATCH(E314,'Vakantie-Feestdagen'!B:B,0))</f>
        <v>#N/A</v>
      </c>
      <c r="G314" s="21" t="e">
        <f ca="1">INDEX('Vakantie-Feestdagen'!D:D,MATCH(E314,'Vakantie-Feestdagen'!B:B,0))</f>
        <v>#N/A</v>
      </c>
      <c r="H314" s="21" t="e">
        <f t="shared" ca="1" si="30"/>
        <v>#N/A</v>
      </c>
      <c r="I314" s="21">
        <f ca="1">IFERROR(MIN(1, VLOOKUP(C314,'Vakantie-Feestdagen'!$U:$U,1,0)   ),0)</f>
        <v>0</v>
      </c>
      <c r="J314" s="21">
        <f ca="1">IFERROR(MIN(1, VLOOKUP(C314,Aanvraagformulier!$B$88:$B$104,1,0)   ),0)</f>
        <v>0</v>
      </c>
      <c r="K314" s="21">
        <f ca="1">IFERROR(MIN(1, VLOOKUP(C314,Aanvraagformulier!$N$88:$N$104,1,0)   ),0)</f>
        <v>0</v>
      </c>
      <c r="L314" s="21">
        <f t="shared" ca="1" si="31"/>
        <v>0</v>
      </c>
      <c r="M314" s="21">
        <f t="shared" ca="1" si="32"/>
        <v>0</v>
      </c>
      <c r="N314" s="105" t="e">
        <f t="shared" ca="1" si="33"/>
        <v>#N/A</v>
      </c>
    </row>
    <row r="315" spans="2:14" x14ac:dyDescent="0.2">
      <c r="B315" s="107">
        <f t="shared" ca="1" si="28"/>
        <v>45082</v>
      </c>
      <c r="C315" s="98">
        <f t="shared" ca="1" si="34"/>
        <v>45082</v>
      </c>
      <c r="D315" s="21">
        <f t="shared" ca="1" si="29"/>
        <v>1</v>
      </c>
      <c r="E315" s="98" t="e">
        <f ca="1">VLOOKUP(C315,'Vakantie-Feestdagen'!B:B,1,1)</f>
        <v>#N/A</v>
      </c>
      <c r="F315" s="98" t="e">
        <f ca="1">INDEX('Vakantie-Feestdagen'!C:C,MATCH(E315,'Vakantie-Feestdagen'!B:B,0))</f>
        <v>#N/A</v>
      </c>
      <c r="G315" s="21" t="e">
        <f ca="1">INDEX('Vakantie-Feestdagen'!D:D,MATCH(E315,'Vakantie-Feestdagen'!B:B,0))</f>
        <v>#N/A</v>
      </c>
      <c r="H315" s="21" t="e">
        <f t="shared" ca="1" si="30"/>
        <v>#N/A</v>
      </c>
      <c r="I315" s="21">
        <f ca="1">IFERROR(MIN(1, VLOOKUP(C315,'Vakantie-Feestdagen'!$U:$U,1,0)   ),0)</f>
        <v>0</v>
      </c>
      <c r="J315" s="21">
        <f ca="1">IFERROR(MIN(1, VLOOKUP(C315,Aanvraagformulier!$B$88:$B$104,1,0)   ),0)</f>
        <v>0</v>
      </c>
      <c r="K315" s="21">
        <f ca="1">IFERROR(MIN(1, VLOOKUP(C315,Aanvraagformulier!$N$88:$N$104,1,0)   ),0)</f>
        <v>0</v>
      </c>
      <c r="L315" s="21">
        <f t="shared" ca="1" si="31"/>
        <v>0</v>
      </c>
      <c r="M315" s="21">
        <f t="shared" ca="1" si="32"/>
        <v>0</v>
      </c>
      <c r="N315" s="105" t="e">
        <f t="shared" ca="1" si="33"/>
        <v>#N/A</v>
      </c>
    </row>
    <row r="316" spans="2:14" x14ac:dyDescent="0.2">
      <c r="B316" s="107">
        <f t="shared" ca="1" si="28"/>
        <v>45083</v>
      </c>
      <c r="C316" s="98">
        <f t="shared" ca="1" si="34"/>
        <v>45083</v>
      </c>
      <c r="D316" s="21">
        <f t="shared" ca="1" si="29"/>
        <v>2</v>
      </c>
      <c r="E316" s="98" t="e">
        <f ca="1">VLOOKUP(C316,'Vakantie-Feestdagen'!B:B,1,1)</f>
        <v>#N/A</v>
      </c>
      <c r="F316" s="98" t="e">
        <f ca="1">INDEX('Vakantie-Feestdagen'!C:C,MATCH(E316,'Vakantie-Feestdagen'!B:B,0))</f>
        <v>#N/A</v>
      </c>
      <c r="G316" s="21" t="e">
        <f ca="1">INDEX('Vakantie-Feestdagen'!D:D,MATCH(E316,'Vakantie-Feestdagen'!B:B,0))</f>
        <v>#N/A</v>
      </c>
      <c r="H316" s="21" t="e">
        <f t="shared" ca="1" si="30"/>
        <v>#N/A</v>
      </c>
      <c r="I316" s="21">
        <f ca="1">IFERROR(MIN(1, VLOOKUP(C316,'Vakantie-Feestdagen'!$U:$U,1,0)   ),0)</f>
        <v>0</v>
      </c>
      <c r="J316" s="21">
        <f ca="1">IFERROR(MIN(1, VLOOKUP(C316,Aanvraagformulier!$B$88:$B$104,1,0)   ),0)</f>
        <v>0</v>
      </c>
      <c r="K316" s="21">
        <f ca="1">IFERROR(MIN(1, VLOOKUP(C316,Aanvraagformulier!$N$88:$N$104,1,0)   ),0)</f>
        <v>0</v>
      </c>
      <c r="L316" s="21">
        <f t="shared" ca="1" si="31"/>
        <v>0</v>
      </c>
      <c r="M316" s="21">
        <f t="shared" ca="1" si="32"/>
        <v>0</v>
      </c>
      <c r="N316" s="105" t="e">
        <f t="shared" ca="1" si="33"/>
        <v>#N/A</v>
      </c>
    </row>
    <row r="317" spans="2:14" x14ac:dyDescent="0.2">
      <c r="B317" s="107">
        <f t="shared" ca="1" si="28"/>
        <v>45084</v>
      </c>
      <c r="C317" s="98">
        <f t="shared" ca="1" si="34"/>
        <v>45084</v>
      </c>
      <c r="D317" s="21">
        <f t="shared" ca="1" si="29"/>
        <v>3</v>
      </c>
      <c r="E317" s="98" t="e">
        <f ca="1">VLOOKUP(C317,'Vakantie-Feestdagen'!B:B,1,1)</f>
        <v>#N/A</v>
      </c>
      <c r="F317" s="98" t="e">
        <f ca="1">INDEX('Vakantie-Feestdagen'!C:C,MATCH(E317,'Vakantie-Feestdagen'!B:B,0))</f>
        <v>#N/A</v>
      </c>
      <c r="G317" s="21" t="e">
        <f ca="1">INDEX('Vakantie-Feestdagen'!D:D,MATCH(E317,'Vakantie-Feestdagen'!B:B,0))</f>
        <v>#N/A</v>
      </c>
      <c r="H317" s="21" t="e">
        <f t="shared" ca="1" si="30"/>
        <v>#N/A</v>
      </c>
      <c r="I317" s="21">
        <f ca="1">IFERROR(MIN(1, VLOOKUP(C317,'Vakantie-Feestdagen'!$U:$U,1,0)   ),0)</f>
        <v>0</v>
      </c>
      <c r="J317" s="21">
        <f ca="1">IFERROR(MIN(1, VLOOKUP(C317,Aanvraagformulier!$B$88:$B$104,1,0)   ),0)</f>
        <v>0</v>
      </c>
      <c r="K317" s="21">
        <f ca="1">IFERROR(MIN(1, VLOOKUP(C317,Aanvraagformulier!$N$88:$N$104,1,0)   ),0)</f>
        <v>0</v>
      </c>
      <c r="L317" s="21">
        <f t="shared" ca="1" si="31"/>
        <v>0</v>
      </c>
      <c r="M317" s="21">
        <f t="shared" ca="1" si="32"/>
        <v>0</v>
      </c>
      <c r="N317" s="105" t="e">
        <f t="shared" ca="1" si="33"/>
        <v>#N/A</v>
      </c>
    </row>
    <row r="318" spans="2:14" x14ac:dyDescent="0.2">
      <c r="B318" s="107">
        <f t="shared" ca="1" si="28"/>
        <v>45085</v>
      </c>
      <c r="C318" s="98">
        <f t="shared" ca="1" si="34"/>
        <v>45085</v>
      </c>
      <c r="D318" s="21">
        <f t="shared" ca="1" si="29"/>
        <v>4</v>
      </c>
      <c r="E318" s="98" t="e">
        <f ca="1">VLOOKUP(C318,'Vakantie-Feestdagen'!B:B,1,1)</f>
        <v>#N/A</v>
      </c>
      <c r="F318" s="98" t="e">
        <f ca="1">INDEX('Vakantie-Feestdagen'!C:C,MATCH(E318,'Vakantie-Feestdagen'!B:B,0))</f>
        <v>#N/A</v>
      </c>
      <c r="G318" s="21" t="e">
        <f ca="1">INDEX('Vakantie-Feestdagen'!D:D,MATCH(E318,'Vakantie-Feestdagen'!B:B,0))</f>
        <v>#N/A</v>
      </c>
      <c r="H318" s="21" t="e">
        <f t="shared" ca="1" si="30"/>
        <v>#N/A</v>
      </c>
      <c r="I318" s="21">
        <f ca="1">IFERROR(MIN(1, VLOOKUP(C318,'Vakantie-Feestdagen'!$U:$U,1,0)   ),0)</f>
        <v>0</v>
      </c>
      <c r="J318" s="21">
        <f ca="1">IFERROR(MIN(1, VLOOKUP(C318,Aanvraagformulier!$B$88:$B$104,1,0)   ),0)</f>
        <v>0</v>
      </c>
      <c r="K318" s="21">
        <f ca="1">IFERROR(MIN(1, VLOOKUP(C318,Aanvraagformulier!$N$88:$N$104,1,0)   ),0)</f>
        <v>0</v>
      </c>
      <c r="L318" s="21">
        <f t="shared" ca="1" si="31"/>
        <v>0</v>
      </c>
      <c r="M318" s="21">
        <f t="shared" ca="1" si="32"/>
        <v>0</v>
      </c>
      <c r="N318" s="105" t="e">
        <f t="shared" ca="1" si="33"/>
        <v>#N/A</v>
      </c>
    </row>
    <row r="319" spans="2:14" x14ac:dyDescent="0.2">
      <c r="B319" s="107">
        <f t="shared" ca="1" si="28"/>
        <v>45086</v>
      </c>
      <c r="C319" s="98">
        <f t="shared" ca="1" si="34"/>
        <v>45086</v>
      </c>
      <c r="D319" s="21">
        <f t="shared" ca="1" si="29"/>
        <v>5</v>
      </c>
      <c r="E319" s="98" t="e">
        <f ca="1">VLOOKUP(C319,'Vakantie-Feestdagen'!B:B,1,1)</f>
        <v>#N/A</v>
      </c>
      <c r="F319" s="98" t="e">
        <f ca="1">INDEX('Vakantie-Feestdagen'!C:C,MATCH(E319,'Vakantie-Feestdagen'!B:B,0))</f>
        <v>#N/A</v>
      </c>
      <c r="G319" s="21" t="e">
        <f ca="1">INDEX('Vakantie-Feestdagen'!D:D,MATCH(E319,'Vakantie-Feestdagen'!B:B,0))</f>
        <v>#N/A</v>
      </c>
      <c r="H319" s="21" t="e">
        <f t="shared" ca="1" si="30"/>
        <v>#N/A</v>
      </c>
      <c r="I319" s="21">
        <f ca="1">IFERROR(MIN(1, VLOOKUP(C319,'Vakantie-Feestdagen'!$U:$U,1,0)   ),0)</f>
        <v>0</v>
      </c>
      <c r="J319" s="21">
        <f ca="1">IFERROR(MIN(1, VLOOKUP(C319,Aanvraagformulier!$B$88:$B$104,1,0)   ),0)</f>
        <v>0</v>
      </c>
      <c r="K319" s="21">
        <f ca="1">IFERROR(MIN(1, VLOOKUP(C319,Aanvraagformulier!$N$88:$N$104,1,0)   ),0)</f>
        <v>0</v>
      </c>
      <c r="L319" s="21">
        <f t="shared" ca="1" si="31"/>
        <v>0</v>
      </c>
      <c r="M319" s="21">
        <f t="shared" ca="1" si="32"/>
        <v>0</v>
      </c>
      <c r="N319" s="105" t="e">
        <f t="shared" ca="1" si="33"/>
        <v>#N/A</v>
      </c>
    </row>
    <row r="320" spans="2:14" x14ac:dyDescent="0.2">
      <c r="B320" s="107">
        <f t="shared" ca="1" si="28"/>
        <v>45087</v>
      </c>
      <c r="C320" s="98">
        <f t="shared" ca="1" si="34"/>
        <v>45087</v>
      </c>
      <c r="D320" s="21">
        <f t="shared" ca="1" si="29"/>
        <v>6</v>
      </c>
      <c r="E320" s="98" t="e">
        <f ca="1">VLOOKUP(C320,'Vakantie-Feestdagen'!B:B,1,1)</f>
        <v>#N/A</v>
      </c>
      <c r="F320" s="98" t="e">
        <f ca="1">INDEX('Vakantie-Feestdagen'!C:C,MATCH(E320,'Vakantie-Feestdagen'!B:B,0))</f>
        <v>#N/A</v>
      </c>
      <c r="G320" s="21" t="e">
        <f ca="1">INDEX('Vakantie-Feestdagen'!D:D,MATCH(E320,'Vakantie-Feestdagen'!B:B,0))</f>
        <v>#N/A</v>
      </c>
      <c r="H320" s="21" t="e">
        <f t="shared" ca="1" si="30"/>
        <v>#N/A</v>
      </c>
      <c r="I320" s="21">
        <f ca="1">IFERROR(MIN(1, VLOOKUP(C320,'Vakantie-Feestdagen'!$U:$U,1,0)   ),0)</f>
        <v>0</v>
      </c>
      <c r="J320" s="21">
        <f ca="1">IFERROR(MIN(1, VLOOKUP(C320,Aanvraagformulier!$B$88:$B$104,1,0)   ),0)</f>
        <v>0</v>
      </c>
      <c r="K320" s="21">
        <f ca="1">IFERROR(MIN(1, VLOOKUP(C320,Aanvraagformulier!$N$88:$N$104,1,0)   ),0)</f>
        <v>0</v>
      </c>
      <c r="L320" s="21">
        <f t="shared" ca="1" si="31"/>
        <v>0</v>
      </c>
      <c r="M320" s="21">
        <f t="shared" ca="1" si="32"/>
        <v>0</v>
      </c>
      <c r="N320" s="105" t="e">
        <f t="shared" ca="1" si="33"/>
        <v>#N/A</v>
      </c>
    </row>
    <row r="321" spans="2:14" x14ac:dyDescent="0.2">
      <c r="B321" s="107">
        <f t="shared" ca="1" si="28"/>
        <v>45088</v>
      </c>
      <c r="C321" s="98">
        <f t="shared" ca="1" si="34"/>
        <v>45088</v>
      </c>
      <c r="D321" s="21">
        <f t="shared" ca="1" si="29"/>
        <v>7</v>
      </c>
      <c r="E321" s="98" t="e">
        <f ca="1">VLOOKUP(C321,'Vakantie-Feestdagen'!B:B,1,1)</f>
        <v>#N/A</v>
      </c>
      <c r="F321" s="98" t="e">
        <f ca="1">INDEX('Vakantie-Feestdagen'!C:C,MATCH(E321,'Vakantie-Feestdagen'!B:B,0))</f>
        <v>#N/A</v>
      </c>
      <c r="G321" s="21" t="e">
        <f ca="1">INDEX('Vakantie-Feestdagen'!D:D,MATCH(E321,'Vakantie-Feestdagen'!B:B,0))</f>
        <v>#N/A</v>
      </c>
      <c r="H321" s="21" t="e">
        <f t="shared" ca="1" si="30"/>
        <v>#N/A</v>
      </c>
      <c r="I321" s="21">
        <f ca="1">IFERROR(MIN(1, VLOOKUP(C321,'Vakantie-Feestdagen'!$U:$U,1,0)   ),0)</f>
        <v>0</v>
      </c>
      <c r="J321" s="21">
        <f ca="1">IFERROR(MIN(1, VLOOKUP(C321,Aanvraagformulier!$B$88:$B$104,1,0)   ),0)</f>
        <v>0</v>
      </c>
      <c r="K321" s="21">
        <f ca="1">IFERROR(MIN(1, VLOOKUP(C321,Aanvraagformulier!$N$88:$N$104,1,0)   ),0)</f>
        <v>0</v>
      </c>
      <c r="L321" s="21">
        <f t="shared" ca="1" si="31"/>
        <v>0</v>
      </c>
      <c r="M321" s="21">
        <f t="shared" ca="1" si="32"/>
        <v>0</v>
      </c>
      <c r="N321" s="105" t="e">
        <f t="shared" ca="1" si="33"/>
        <v>#N/A</v>
      </c>
    </row>
    <row r="322" spans="2:14" x14ac:dyDescent="0.2">
      <c r="B322" s="107">
        <f t="shared" ca="1" si="28"/>
        <v>45089</v>
      </c>
      <c r="C322" s="98">
        <f t="shared" ca="1" si="34"/>
        <v>45089</v>
      </c>
      <c r="D322" s="21">
        <f t="shared" ca="1" si="29"/>
        <v>1</v>
      </c>
      <c r="E322" s="98" t="e">
        <f ca="1">VLOOKUP(C322,'Vakantie-Feestdagen'!B:B,1,1)</f>
        <v>#N/A</v>
      </c>
      <c r="F322" s="98" t="e">
        <f ca="1">INDEX('Vakantie-Feestdagen'!C:C,MATCH(E322,'Vakantie-Feestdagen'!B:B,0))</f>
        <v>#N/A</v>
      </c>
      <c r="G322" s="21" t="e">
        <f ca="1">INDEX('Vakantie-Feestdagen'!D:D,MATCH(E322,'Vakantie-Feestdagen'!B:B,0))</f>
        <v>#N/A</v>
      </c>
      <c r="H322" s="21" t="e">
        <f t="shared" ca="1" si="30"/>
        <v>#N/A</v>
      </c>
      <c r="I322" s="21">
        <f ca="1">IFERROR(MIN(1, VLOOKUP(C322,'Vakantie-Feestdagen'!$U:$U,1,0)   ),0)</f>
        <v>0</v>
      </c>
      <c r="J322" s="21">
        <f ca="1">IFERROR(MIN(1, VLOOKUP(C322,Aanvraagformulier!$B$88:$B$104,1,0)   ),0)</f>
        <v>0</v>
      </c>
      <c r="K322" s="21">
        <f ca="1">IFERROR(MIN(1, VLOOKUP(C322,Aanvraagformulier!$N$88:$N$104,1,0)   ),0)</f>
        <v>0</v>
      </c>
      <c r="L322" s="21">
        <f t="shared" ca="1" si="31"/>
        <v>0</v>
      </c>
      <c r="M322" s="21">
        <f t="shared" ca="1" si="32"/>
        <v>0</v>
      </c>
      <c r="N322" s="105" t="e">
        <f t="shared" ca="1" si="33"/>
        <v>#N/A</v>
      </c>
    </row>
    <row r="323" spans="2:14" x14ac:dyDescent="0.2">
      <c r="B323" s="107">
        <f t="shared" ca="1" si="28"/>
        <v>45090</v>
      </c>
      <c r="C323" s="98">
        <f t="shared" ca="1" si="34"/>
        <v>45090</v>
      </c>
      <c r="D323" s="21">
        <f t="shared" ca="1" si="29"/>
        <v>2</v>
      </c>
      <c r="E323" s="98" t="e">
        <f ca="1">VLOOKUP(C323,'Vakantie-Feestdagen'!B:B,1,1)</f>
        <v>#N/A</v>
      </c>
      <c r="F323" s="98" t="e">
        <f ca="1">INDEX('Vakantie-Feestdagen'!C:C,MATCH(E323,'Vakantie-Feestdagen'!B:B,0))</f>
        <v>#N/A</v>
      </c>
      <c r="G323" s="21" t="e">
        <f ca="1">INDEX('Vakantie-Feestdagen'!D:D,MATCH(E323,'Vakantie-Feestdagen'!B:B,0))</f>
        <v>#N/A</v>
      </c>
      <c r="H323" s="21" t="e">
        <f t="shared" ca="1" si="30"/>
        <v>#N/A</v>
      </c>
      <c r="I323" s="21">
        <f ca="1">IFERROR(MIN(1, VLOOKUP(C323,'Vakantie-Feestdagen'!$U:$U,1,0)   ),0)</f>
        <v>0</v>
      </c>
      <c r="J323" s="21">
        <f ca="1">IFERROR(MIN(1, VLOOKUP(C323,Aanvraagformulier!$B$88:$B$104,1,0)   ),0)</f>
        <v>0</v>
      </c>
      <c r="K323" s="21">
        <f ca="1">IFERROR(MIN(1, VLOOKUP(C323,Aanvraagformulier!$N$88:$N$104,1,0)   ),0)</f>
        <v>0</v>
      </c>
      <c r="L323" s="21">
        <f t="shared" ca="1" si="31"/>
        <v>0</v>
      </c>
      <c r="M323" s="21">
        <f t="shared" ca="1" si="32"/>
        <v>0</v>
      </c>
      <c r="N323" s="105" t="e">
        <f t="shared" ca="1" si="33"/>
        <v>#N/A</v>
      </c>
    </row>
    <row r="324" spans="2:14" x14ac:dyDescent="0.2">
      <c r="B324" s="107">
        <f t="shared" ca="1" si="28"/>
        <v>45091</v>
      </c>
      <c r="C324" s="98">
        <f t="shared" ca="1" si="34"/>
        <v>45091</v>
      </c>
      <c r="D324" s="21">
        <f t="shared" ca="1" si="29"/>
        <v>3</v>
      </c>
      <c r="E324" s="98" t="e">
        <f ca="1">VLOOKUP(C324,'Vakantie-Feestdagen'!B:B,1,1)</f>
        <v>#N/A</v>
      </c>
      <c r="F324" s="98" t="e">
        <f ca="1">INDEX('Vakantie-Feestdagen'!C:C,MATCH(E324,'Vakantie-Feestdagen'!B:B,0))</f>
        <v>#N/A</v>
      </c>
      <c r="G324" s="21" t="e">
        <f ca="1">INDEX('Vakantie-Feestdagen'!D:D,MATCH(E324,'Vakantie-Feestdagen'!B:B,0))</f>
        <v>#N/A</v>
      </c>
      <c r="H324" s="21" t="e">
        <f t="shared" ca="1" si="30"/>
        <v>#N/A</v>
      </c>
      <c r="I324" s="21">
        <f ca="1">IFERROR(MIN(1, VLOOKUP(C324,'Vakantie-Feestdagen'!$U:$U,1,0)   ),0)</f>
        <v>0</v>
      </c>
      <c r="J324" s="21">
        <f ca="1">IFERROR(MIN(1, VLOOKUP(C324,Aanvraagformulier!$B$88:$B$104,1,0)   ),0)</f>
        <v>0</v>
      </c>
      <c r="K324" s="21">
        <f ca="1">IFERROR(MIN(1, VLOOKUP(C324,Aanvraagformulier!$N$88:$N$104,1,0)   ),0)</f>
        <v>0</v>
      </c>
      <c r="L324" s="21">
        <f t="shared" ca="1" si="31"/>
        <v>0</v>
      </c>
      <c r="M324" s="21">
        <f t="shared" ca="1" si="32"/>
        <v>0</v>
      </c>
      <c r="N324" s="105" t="e">
        <f t="shared" ca="1" si="33"/>
        <v>#N/A</v>
      </c>
    </row>
    <row r="325" spans="2:14" x14ac:dyDescent="0.2">
      <c r="B325" s="107">
        <f t="shared" ca="1" si="28"/>
        <v>45092</v>
      </c>
      <c r="C325" s="98">
        <f t="shared" ca="1" si="34"/>
        <v>45092</v>
      </c>
      <c r="D325" s="21">
        <f t="shared" ca="1" si="29"/>
        <v>4</v>
      </c>
      <c r="E325" s="98" t="e">
        <f ca="1">VLOOKUP(C325,'Vakantie-Feestdagen'!B:B,1,1)</f>
        <v>#N/A</v>
      </c>
      <c r="F325" s="98" t="e">
        <f ca="1">INDEX('Vakantie-Feestdagen'!C:C,MATCH(E325,'Vakantie-Feestdagen'!B:B,0))</f>
        <v>#N/A</v>
      </c>
      <c r="G325" s="21" t="e">
        <f ca="1">INDEX('Vakantie-Feestdagen'!D:D,MATCH(E325,'Vakantie-Feestdagen'!B:B,0))</f>
        <v>#N/A</v>
      </c>
      <c r="H325" s="21" t="e">
        <f t="shared" ca="1" si="30"/>
        <v>#N/A</v>
      </c>
      <c r="I325" s="21">
        <f ca="1">IFERROR(MIN(1, VLOOKUP(C325,'Vakantie-Feestdagen'!$U:$U,1,0)   ),0)</f>
        <v>0</v>
      </c>
      <c r="J325" s="21">
        <f ca="1">IFERROR(MIN(1, VLOOKUP(C325,Aanvraagformulier!$B$88:$B$104,1,0)   ),0)</f>
        <v>0</v>
      </c>
      <c r="K325" s="21">
        <f ca="1">IFERROR(MIN(1, VLOOKUP(C325,Aanvraagformulier!$N$88:$N$104,1,0)   ),0)</f>
        <v>0</v>
      </c>
      <c r="L325" s="21">
        <f t="shared" ca="1" si="31"/>
        <v>0</v>
      </c>
      <c r="M325" s="21">
        <f t="shared" ca="1" si="32"/>
        <v>0</v>
      </c>
      <c r="N325" s="105" t="e">
        <f t="shared" ca="1" si="33"/>
        <v>#N/A</v>
      </c>
    </row>
    <row r="326" spans="2:14" x14ac:dyDescent="0.2">
      <c r="B326" s="107">
        <f t="shared" ca="1" si="28"/>
        <v>45093</v>
      </c>
      <c r="C326" s="98">
        <f t="shared" ca="1" si="34"/>
        <v>45093</v>
      </c>
      <c r="D326" s="21">
        <f t="shared" ca="1" si="29"/>
        <v>5</v>
      </c>
      <c r="E326" s="98" t="e">
        <f ca="1">VLOOKUP(C326,'Vakantie-Feestdagen'!B:B,1,1)</f>
        <v>#N/A</v>
      </c>
      <c r="F326" s="98" t="e">
        <f ca="1">INDEX('Vakantie-Feestdagen'!C:C,MATCH(E326,'Vakantie-Feestdagen'!B:B,0))</f>
        <v>#N/A</v>
      </c>
      <c r="G326" s="21" t="e">
        <f ca="1">INDEX('Vakantie-Feestdagen'!D:D,MATCH(E326,'Vakantie-Feestdagen'!B:B,0))</f>
        <v>#N/A</v>
      </c>
      <c r="H326" s="21" t="e">
        <f t="shared" ca="1" si="30"/>
        <v>#N/A</v>
      </c>
      <c r="I326" s="21">
        <f ca="1">IFERROR(MIN(1, VLOOKUP(C326,'Vakantie-Feestdagen'!$U:$U,1,0)   ),0)</f>
        <v>0</v>
      </c>
      <c r="J326" s="21">
        <f ca="1">IFERROR(MIN(1, VLOOKUP(C326,Aanvraagformulier!$B$88:$B$104,1,0)   ),0)</f>
        <v>0</v>
      </c>
      <c r="K326" s="21">
        <f ca="1">IFERROR(MIN(1, VLOOKUP(C326,Aanvraagformulier!$N$88:$N$104,1,0)   ),0)</f>
        <v>0</v>
      </c>
      <c r="L326" s="21">
        <f t="shared" ca="1" si="31"/>
        <v>0</v>
      </c>
      <c r="M326" s="21">
        <f t="shared" ca="1" si="32"/>
        <v>0</v>
      </c>
      <c r="N326" s="105" t="e">
        <f t="shared" ca="1" si="33"/>
        <v>#N/A</v>
      </c>
    </row>
    <row r="327" spans="2:14" x14ac:dyDescent="0.2">
      <c r="B327" s="107">
        <f t="shared" ref="B327:B373" ca="1" si="35">C327</f>
        <v>45094</v>
      </c>
      <c r="C327" s="98">
        <f t="shared" ca="1" si="34"/>
        <v>45094</v>
      </c>
      <c r="D327" s="21">
        <f t="shared" ref="D327:D373" ca="1" si="36">WEEKDAY(C327,11)</f>
        <v>6</v>
      </c>
      <c r="E327" s="98" t="e">
        <f ca="1">VLOOKUP(C327,'Vakantie-Feestdagen'!B:B,1,1)</f>
        <v>#N/A</v>
      </c>
      <c r="F327" s="98" t="e">
        <f ca="1">INDEX('Vakantie-Feestdagen'!C:C,MATCH(E327,'Vakantie-Feestdagen'!B:B,0))</f>
        <v>#N/A</v>
      </c>
      <c r="G327" s="21" t="e">
        <f ca="1">INDEX('Vakantie-Feestdagen'!D:D,MATCH(E327,'Vakantie-Feestdagen'!B:B,0))</f>
        <v>#N/A</v>
      </c>
      <c r="H327" s="21" t="e">
        <f t="shared" ref="H327:H373" ca="1" si="37">IF(AND(C327&gt;=E327,C327&lt;=F327),1,0)</f>
        <v>#N/A</v>
      </c>
      <c r="I327" s="21">
        <f ca="1">IFERROR(MIN(1, VLOOKUP(C327,'Vakantie-Feestdagen'!$U:$U,1,0)   ),0)</f>
        <v>0</v>
      </c>
      <c r="J327" s="21">
        <f ca="1">IFERROR(MIN(1, VLOOKUP(C327,Aanvraagformulier!$B$88:$B$104,1,0)   ),0)</f>
        <v>0</v>
      </c>
      <c r="K327" s="21">
        <f ca="1">IFERROR(MIN(1, VLOOKUP(C327,Aanvraagformulier!$N$88:$N$104,1,0)   ),0)</f>
        <v>0</v>
      </c>
      <c r="L327" s="21">
        <f t="shared" ref="L327:L373" ca="1" si="38">IF(AND($C327&gt;=AO$8,$C327&lt;=AP$8),1,0)</f>
        <v>0</v>
      </c>
      <c r="M327" s="21">
        <f t="shared" ref="M327:M373" ca="1" si="39">IF(AND($C327&gt;=AO$9,$C327&lt;=AP$9),1,0)</f>
        <v>0</v>
      </c>
      <c r="N327" s="105" t="e">
        <f t="shared" ref="N327:N373" ca="1" si="40">IF(K327=1,1,(H327=0)*(I327=0)*(J327=0))*L327*INDEX($AH$8:$AN$8,1,D327)</f>
        <v>#N/A</v>
      </c>
    </row>
    <row r="328" spans="2:14" x14ac:dyDescent="0.2">
      <c r="B328" s="107">
        <f t="shared" ca="1" si="35"/>
        <v>45095</v>
      </c>
      <c r="C328" s="98">
        <f t="shared" ref="C328:C373" ca="1" si="41">C327+1</f>
        <v>45095</v>
      </c>
      <c r="D328" s="21">
        <f t="shared" ca="1" si="36"/>
        <v>7</v>
      </c>
      <c r="E328" s="98" t="e">
        <f ca="1">VLOOKUP(C328,'Vakantie-Feestdagen'!B:B,1,1)</f>
        <v>#N/A</v>
      </c>
      <c r="F328" s="98" t="e">
        <f ca="1">INDEX('Vakantie-Feestdagen'!C:C,MATCH(E328,'Vakantie-Feestdagen'!B:B,0))</f>
        <v>#N/A</v>
      </c>
      <c r="G328" s="21" t="e">
        <f ca="1">INDEX('Vakantie-Feestdagen'!D:D,MATCH(E328,'Vakantie-Feestdagen'!B:B,0))</f>
        <v>#N/A</v>
      </c>
      <c r="H328" s="21" t="e">
        <f t="shared" ca="1" si="37"/>
        <v>#N/A</v>
      </c>
      <c r="I328" s="21">
        <f ca="1">IFERROR(MIN(1, VLOOKUP(C328,'Vakantie-Feestdagen'!$U:$U,1,0)   ),0)</f>
        <v>0</v>
      </c>
      <c r="J328" s="21">
        <f ca="1">IFERROR(MIN(1, VLOOKUP(C328,Aanvraagformulier!$B$88:$B$104,1,0)   ),0)</f>
        <v>0</v>
      </c>
      <c r="K328" s="21">
        <f ca="1">IFERROR(MIN(1, VLOOKUP(C328,Aanvraagformulier!$N$88:$N$104,1,0)   ),0)</f>
        <v>0</v>
      </c>
      <c r="L328" s="21">
        <f t="shared" ca="1" si="38"/>
        <v>0</v>
      </c>
      <c r="M328" s="21">
        <f t="shared" ca="1" si="39"/>
        <v>0</v>
      </c>
      <c r="N328" s="105" t="e">
        <f t="shared" ca="1" si="40"/>
        <v>#N/A</v>
      </c>
    </row>
    <row r="329" spans="2:14" x14ac:dyDescent="0.2">
      <c r="B329" s="107">
        <f t="shared" ca="1" si="35"/>
        <v>45096</v>
      </c>
      <c r="C329" s="98">
        <f t="shared" ca="1" si="41"/>
        <v>45096</v>
      </c>
      <c r="D329" s="21">
        <f t="shared" ca="1" si="36"/>
        <v>1</v>
      </c>
      <c r="E329" s="98" t="e">
        <f ca="1">VLOOKUP(C329,'Vakantie-Feestdagen'!B:B,1,1)</f>
        <v>#N/A</v>
      </c>
      <c r="F329" s="98" t="e">
        <f ca="1">INDEX('Vakantie-Feestdagen'!C:C,MATCH(E329,'Vakantie-Feestdagen'!B:B,0))</f>
        <v>#N/A</v>
      </c>
      <c r="G329" s="21" t="e">
        <f ca="1">INDEX('Vakantie-Feestdagen'!D:D,MATCH(E329,'Vakantie-Feestdagen'!B:B,0))</f>
        <v>#N/A</v>
      </c>
      <c r="H329" s="21" t="e">
        <f t="shared" ca="1" si="37"/>
        <v>#N/A</v>
      </c>
      <c r="I329" s="21">
        <f ca="1">IFERROR(MIN(1, VLOOKUP(C329,'Vakantie-Feestdagen'!$U:$U,1,0)   ),0)</f>
        <v>0</v>
      </c>
      <c r="J329" s="21">
        <f ca="1">IFERROR(MIN(1, VLOOKUP(C329,Aanvraagformulier!$B$88:$B$104,1,0)   ),0)</f>
        <v>0</v>
      </c>
      <c r="K329" s="21">
        <f ca="1">IFERROR(MIN(1, VLOOKUP(C329,Aanvraagformulier!$N$88:$N$104,1,0)   ),0)</f>
        <v>0</v>
      </c>
      <c r="L329" s="21">
        <f t="shared" ca="1" si="38"/>
        <v>0</v>
      </c>
      <c r="M329" s="21">
        <f t="shared" ca="1" si="39"/>
        <v>0</v>
      </c>
      <c r="N329" s="105" t="e">
        <f t="shared" ca="1" si="40"/>
        <v>#N/A</v>
      </c>
    </row>
    <row r="330" spans="2:14" x14ac:dyDescent="0.2">
      <c r="B330" s="107">
        <f t="shared" ca="1" si="35"/>
        <v>45097</v>
      </c>
      <c r="C330" s="98">
        <f t="shared" ca="1" si="41"/>
        <v>45097</v>
      </c>
      <c r="D330" s="21">
        <f t="shared" ca="1" si="36"/>
        <v>2</v>
      </c>
      <c r="E330" s="98" t="e">
        <f ca="1">VLOOKUP(C330,'Vakantie-Feestdagen'!B:B,1,1)</f>
        <v>#N/A</v>
      </c>
      <c r="F330" s="98" t="e">
        <f ca="1">INDEX('Vakantie-Feestdagen'!C:C,MATCH(E330,'Vakantie-Feestdagen'!B:B,0))</f>
        <v>#N/A</v>
      </c>
      <c r="G330" s="21" t="e">
        <f ca="1">INDEX('Vakantie-Feestdagen'!D:D,MATCH(E330,'Vakantie-Feestdagen'!B:B,0))</f>
        <v>#N/A</v>
      </c>
      <c r="H330" s="21" t="e">
        <f t="shared" ca="1" si="37"/>
        <v>#N/A</v>
      </c>
      <c r="I330" s="21">
        <f ca="1">IFERROR(MIN(1, VLOOKUP(C330,'Vakantie-Feestdagen'!$U:$U,1,0)   ),0)</f>
        <v>0</v>
      </c>
      <c r="J330" s="21">
        <f ca="1">IFERROR(MIN(1, VLOOKUP(C330,Aanvraagformulier!$B$88:$B$104,1,0)   ),0)</f>
        <v>0</v>
      </c>
      <c r="K330" s="21">
        <f ca="1">IFERROR(MIN(1, VLOOKUP(C330,Aanvraagformulier!$N$88:$N$104,1,0)   ),0)</f>
        <v>0</v>
      </c>
      <c r="L330" s="21">
        <f t="shared" ca="1" si="38"/>
        <v>0</v>
      </c>
      <c r="M330" s="21">
        <f t="shared" ca="1" si="39"/>
        <v>0</v>
      </c>
      <c r="N330" s="105" t="e">
        <f t="shared" ca="1" si="40"/>
        <v>#N/A</v>
      </c>
    </row>
    <row r="331" spans="2:14" x14ac:dyDescent="0.2">
      <c r="B331" s="107">
        <f t="shared" ca="1" si="35"/>
        <v>45098</v>
      </c>
      <c r="C331" s="98">
        <f t="shared" ca="1" si="41"/>
        <v>45098</v>
      </c>
      <c r="D331" s="21">
        <f t="shared" ca="1" si="36"/>
        <v>3</v>
      </c>
      <c r="E331" s="98" t="e">
        <f ca="1">VLOOKUP(C331,'Vakantie-Feestdagen'!B:B,1,1)</f>
        <v>#N/A</v>
      </c>
      <c r="F331" s="98" t="e">
        <f ca="1">INDEX('Vakantie-Feestdagen'!C:C,MATCH(E331,'Vakantie-Feestdagen'!B:B,0))</f>
        <v>#N/A</v>
      </c>
      <c r="G331" s="21" t="e">
        <f ca="1">INDEX('Vakantie-Feestdagen'!D:D,MATCH(E331,'Vakantie-Feestdagen'!B:B,0))</f>
        <v>#N/A</v>
      </c>
      <c r="H331" s="21" t="e">
        <f t="shared" ca="1" si="37"/>
        <v>#N/A</v>
      </c>
      <c r="I331" s="21">
        <f ca="1">IFERROR(MIN(1, VLOOKUP(C331,'Vakantie-Feestdagen'!$U:$U,1,0)   ),0)</f>
        <v>0</v>
      </c>
      <c r="J331" s="21">
        <f ca="1">IFERROR(MIN(1, VLOOKUP(C331,Aanvraagformulier!$B$88:$B$104,1,0)   ),0)</f>
        <v>0</v>
      </c>
      <c r="K331" s="21">
        <f ca="1">IFERROR(MIN(1, VLOOKUP(C331,Aanvraagformulier!$N$88:$N$104,1,0)   ),0)</f>
        <v>0</v>
      </c>
      <c r="L331" s="21">
        <f t="shared" ca="1" si="38"/>
        <v>0</v>
      </c>
      <c r="M331" s="21">
        <f t="shared" ca="1" si="39"/>
        <v>0</v>
      </c>
      <c r="N331" s="105" t="e">
        <f t="shared" ca="1" si="40"/>
        <v>#N/A</v>
      </c>
    </row>
    <row r="332" spans="2:14" x14ac:dyDescent="0.2">
      <c r="B332" s="107">
        <f t="shared" ca="1" si="35"/>
        <v>45099</v>
      </c>
      <c r="C332" s="98">
        <f t="shared" ca="1" si="41"/>
        <v>45099</v>
      </c>
      <c r="D332" s="21">
        <f t="shared" ca="1" si="36"/>
        <v>4</v>
      </c>
      <c r="E332" s="98" t="e">
        <f ca="1">VLOOKUP(C332,'Vakantie-Feestdagen'!B:B,1,1)</f>
        <v>#N/A</v>
      </c>
      <c r="F332" s="98" t="e">
        <f ca="1">INDEX('Vakantie-Feestdagen'!C:C,MATCH(E332,'Vakantie-Feestdagen'!B:B,0))</f>
        <v>#N/A</v>
      </c>
      <c r="G332" s="21" t="e">
        <f ca="1">INDEX('Vakantie-Feestdagen'!D:D,MATCH(E332,'Vakantie-Feestdagen'!B:B,0))</f>
        <v>#N/A</v>
      </c>
      <c r="H332" s="21" t="e">
        <f t="shared" ca="1" si="37"/>
        <v>#N/A</v>
      </c>
      <c r="I332" s="21">
        <f ca="1">IFERROR(MIN(1, VLOOKUP(C332,'Vakantie-Feestdagen'!$U:$U,1,0)   ),0)</f>
        <v>0</v>
      </c>
      <c r="J332" s="21">
        <f ca="1">IFERROR(MIN(1, VLOOKUP(C332,Aanvraagformulier!$B$88:$B$104,1,0)   ),0)</f>
        <v>0</v>
      </c>
      <c r="K332" s="21">
        <f ca="1">IFERROR(MIN(1, VLOOKUP(C332,Aanvraagformulier!$N$88:$N$104,1,0)   ),0)</f>
        <v>0</v>
      </c>
      <c r="L332" s="21">
        <f t="shared" ca="1" si="38"/>
        <v>0</v>
      </c>
      <c r="M332" s="21">
        <f t="shared" ca="1" si="39"/>
        <v>0</v>
      </c>
      <c r="N332" s="105" t="e">
        <f t="shared" ca="1" si="40"/>
        <v>#N/A</v>
      </c>
    </row>
    <row r="333" spans="2:14" x14ac:dyDescent="0.2">
      <c r="B333" s="107">
        <f t="shared" ca="1" si="35"/>
        <v>45100</v>
      </c>
      <c r="C333" s="98">
        <f t="shared" ca="1" si="41"/>
        <v>45100</v>
      </c>
      <c r="D333" s="21">
        <f t="shared" ca="1" si="36"/>
        <v>5</v>
      </c>
      <c r="E333" s="98" t="e">
        <f ca="1">VLOOKUP(C333,'Vakantie-Feestdagen'!B:B,1,1)</f>
        <v>#N/A</v>
      </c>
      <c r="F333" s="98" t="e">
        <f ca="1">INDEX('Vakantie-Feestdagen'!C:C,MATCH(E333,'Vakantie-Feestdagen'!B:B,0))</f>
        <v>#N/A</v>
      </c>
      <c r="G333" s="21" t="e">
        <f ca="1">INDEX('Vakantie-Feestdagen'!D:D,MATCH(E333,'Vakantie-Feestdagen'!B:B,0))</f>
        <v>#N/A</v>
      </c>
      <c r="H333" s="21" t="e">
        <f t="shared" ca="1" si="37"/>
        <v>#N/A</v>
      </c>
      <c r="I333" s="21">
        <f ca="1">IFERROR(MIN(1, VLOOKUP(C333,'Vakantie-Feestdagen'!$U:$U,1,0)   ),0)</f>
        <v>0</v>
      </c>
      <c r="J333" s="21">
        <f ca="1">IFERROR(MIN(1, VLOOKUP(C333,Aanvraagformulier!$B$88:$B$104,1,0)   ),0)</f>
        <v>0</v>
      </c>
      <c r="K333" s="21">
        <f ca="1">IFERROR(MIN(1, VLOOKUP(C333,Aanvraagformulier!$N$88:$N$104,1,0)   ),0)</f>
        <v>0</v>
      </c>
      <c r="L333" s="21">
        <f t="shared" ca="1" si="38"/>
        <v>0</v>
      </c>
      <c r="M333" s="21">
        <f t="shared" ca="1" si="39"/>
        <v>0</v>
      </c>
      <c r="N333" s="105" t="e">
        <f t="shared" ca="1" si="40"/>
        <v>#N/A</v>
      </c>
    </row>
    <row r="334" spans="2:14" x14ac:dyDescent="0.2">
      <c r="B334" s="107">
        <f t="shared" ca="1" si="35"/>
        <v>45101</v>
      </c>
      <c r="C334" s="98">
        <f t="shared" ca="1" si="41"/>
        <v>45101</v>
      </c>
      <c r="D334" s="21">
        <f t="shared" ca="1" si="36"/>
        <v>6</v>
      </c>
      <c r="E334" s="98" t="e">
        <f ca="1">VLOOKUP(C334,'Vakantie-Feestdagen'!B:B,1,1)</f>
        <v>#N/A</v>
      </c>
      <c r="F334" s="98" t="e">
        <f ca="1">INDEX('Vakantie-Feestdagen'!C:C,MATCH(E334,'Vakantie-Feestdagen'!B:B,0))</f>
        <v>#N/A</v>
      </c>
      <c r="G334" s="21" t="e">
        <f ca="1">INDEX('Vakantie-Feestdagen'!D:D,MATCH(E334,'Vakantie-Feestdagen'!B:B,0))</f>
        <v>#N/A</v>
      </c>
      <c r="H334" s="21" t="e">
        <f t="shared" ca="1" si="37"/>
        <v>#N/A</v>
      </c>
      <c r="I334" s="21">
        <f ca="1">IFERROR(MIN(1, VLOOKUP(C334,'Vakantie-Feestdagen'!$U:$U,1,0)   ),0)</f>
        <v>0</v>
      </c>
      <c r="J334" s="21">
        <f ca="1">IFERROR(MIN(1, VLOOKUP(C334,Aanvraagformulier!$B$88:$B$104,1,0)   ),0)</f>
        <v>0</v>
      </c>
      <c r="K334" s="21">
        <f ca="1">IFERROR(MIN(1, VLOOKUP(C334,Aanvraagformulier!$N$88:$N$104,1,0)   ),0)</f>
        <v>0</v>
      </c>
      <c r="L334" s="21">
        <f t="shared" ca="1" si="38"/>
        <v>0</v>
      </c>
      <c r="M334" s="21">
        <f t="shared" ca="1" si="39"/>
        <v>0</v>
      </c>
      <c r="N334" s="105" t="e">
        <f t="shared" ca="1" si="40"/>
        <v>#N/A</v>
      </c>
    </row>
    <row r="335" spans="2:14" x14ac:dyDescent="0.2">
      <c r="B335" s="107">
        <f t="shared" ca="1" si="35"/>
        <v>45102</v>
      </c>
      <c r="C335" s="98">
        <f t="shared" ca="1" si="41"/>
        <v>45102</v>
      </c>
      <c r="D335" s="21">
        <f t="shared" ca="1" si="36"/>
        <v>7</v>
      </c>
      <c r="E335" s="98" t="e">
        <f ca="1">VLOOKUP(C335,'Vakantie-Feestdagen'!B:B,1,1)</f>
        <v>#N/A</v>
      </c>
      <c r="F335" s="98" t="e">
        <f ca="1">INDEX('Vakantie-Feestdagen'!C:C,MATCH(E335,'Vakantie-Feestdagen'!B:B,0))</f>
        <v>#N/A</v>
      </c>
      <c r="G335" s="21" t="e">
        <f ca="1">INDEX('Vakantie-Feestdagen'!D:D,MATCH(E335,'Vakantie-Feestdagen'!B:B,0))</f>
        <v>#N/A</v>
      </c>
      <c r="H335" s="21" t="e">
        <f t="shared" ca="1" si="37"/>
        <v>#N/A</v>
      </c>
      <c r="I335" s="21">
        <f ca="1">IFERROR(MIN(1, VLOOKUP(C335,'Vakantie-Feestdagen'!$U:$U,1,0)   ),0)</f>
        <v>0</v>
      </c>
      <c r="J335" s="21">
        <f ca="1">IFERROR(MIN(1, VLOOKUP(C335,Aanvraagformulier!$B$88:$B$104,1,0)   ),0)</f>
        <v>0</v>
      </c>
      <c r="K335" s="21">
        <f ca="1">IFERROR(MIN(1, VLOOKUP(C335,Aanvraagformulier!$N$88:$N$104,1,0)   ),0)</f>
        <v>0</v>
      </c>
      <c r="L335" s="21">
        <f t="shared" ca="1" si="38"/>
        <v>0</v>
      </c>
      <c r="M335" s="21">
        <f t="shared" ca="1" si="39"/>
        <v>0</v>
      </c>
      <c r="N335" s="105" t="e">
        <f t="shared" ca="1" si="40"/>
        <v>#N/A</v>
      </c>
    </row>
    <row r="336" spans="2:14" x14ac:dyDescent="0.2">
      <c r="B336" s="107">
        <f t="shared" ca="1" si="35"/>
        <v>45103</v>
      </c>
      <c r="C336" s="98">
        <f t="shared" ca="1" si="41"/>
        <v>45103</v>
      </c>
      <c r="D336" s="21">
        <f t="shared" ca="1" si="36"/>
        <v>1</v>
      </c>
      <c r="E336" s="98" t="e">
        <f ca="1">VLOOKUP(C336,'Vakantie-Feestdagen'!B:B,1,1)</f>
        <v>#N/A</v>
      </c>
      <c r="F336" s="98" t="e">
        <f ca="1">INDEX('Vakantie-Feestdagen'!C:C,MATCH(E336,'Vakantie-Feestdagen'!B:B,0))</f>
        <v>#N/A</v>
      </c>
      <c r="G336" s="21" t="e">
        <f ca="1">INDEX('Vakantie-Feestdagen'!D:D,MATCH(E336,'Vakantie-Feestdagen'!B:B,0))</f>
        <v>#N/A</v>
      </c>
      <c r="H336" s="21" t="e">
        <f t="shared" ca="1" si="37"/>
        <v>#N/A</v>
      </c>
      <c r="I336" s="21">
        <f ca="1">IFERROR(MIN(1, VLOOKUP(C336,'Vakantie-Feestdagen'!$U:$U,1,0)   ),0)</f>
        <v>0</v>
      </c>
      <c r="J336" s="21">
        <f ca="1">IFERROR(MIN(1, VLOOKUP(C336,Aanvraagformulier!$B$88:$B$104,1,0)   ),0)</f>
        <v>0</v>
      </c>
      <c r="K336" s="21">
        <f ca="1">IFERROR(MIN(1, VLOOKUP(C336,Aanvraagformulier!$N$88:$N$104,1,0)   ),0)</f>
        <v>0</v>
      </c>
      <c r="L336" s="21">
        <f t="shared" ca="1" si="38"/>
        <v>0</v>
      </c>
      <c r="M336" s="21">
        <f t="shared" ca="1" si="39"/>
        <v>0</v>
      </c>
      <c r="N336" s="105" t="e">
        <f t="shared" ca="1" si="40"/>
        <v>#N/A</v>
      </c>
    </row>
    <row r="337" spans="2:14" x14ac:dyDescent="0.2">
      <c r="B337" s="107">
        <f t="shared" ca="1" si="35"/>
        <v>45104</v>
      </c>
      <c r="C337" s="98">
        <f t="shared" ca="1" si="41"/>
        <v>45104</v>
      </c>
      <c r="D337" s="21">
        <f t="shared" ca="1" si="36"/>
        <v>2</v>
      </c>
      <c r="E337" s="98" t="e">
        <f ca="1">VLOOKUP(C337,'Vakantie-Feestdagen'!B:B,1,1)</f>
        <v>#N/A</v>
      </c>
      <c r="F337" s="98" t="e">
        <f ca="1">INDEX('Vakantie-Feestdagen'!C:C,MATCH(E337,'Vakantie-Feestdagen'!B:B,0))</f>
        <v>#N/A</v>
      </c>
      <c r="G337" s="21" t="e">
        <f ca="1">INDEX('Vakantie-Feestdagen'!D:D,MATCH(E337,'Vakantie-Feestdagen'!B:B,0))</f>
        <v>#N/A</v>
      </c>
      <c r="H337" s="21" t="e">
        <f t="shared" ca="1" si="37"/>
        <v>#N/A</v>
      </c>
      <c r="I337" s="21">
        <f ca="1">IFERROR(MIN(1, VLOOKUP(C337,'Vakantie-Feestdagen'!$U:$U,1,0)   ),0)</f>
        <v>0</v>
      </c>
      <c r="J337" s="21">
        <f ca="1">IFERROR(MIN(1, VLOOKUP(C337,Aanvraagformulier!$B$88:$B$104,1,0)   ),0)</f>
        <v>0</v>
      </c>
      <c r="K337" s="21">
        <f ca="1">IFERROR(MIN(1, VLOOKUP(C337,Aanvraagformulier!$N$88:$N$104,1,0)   ),0)</f>
        <v>0</v>
      </c>
      <c r="L337" s="21">
        <f t="shared" ca="1" si="38"/>
        <v>0</v>
      </c>
      <c r="M337" s="21">
        <f t="shared" ca="1" si="39"/>
        <v>0</v>
      </c>
      <c r="N337" s="105" t="e">
        <f t="shared" ca="1" si="40"/>
        <v>#N/A</v>
      </c>
    </row>
    <row r="338" spans="2:14" x14ac:dyDescent="0.2">
      <c r="B338" s="107">
        <f t="shared" ca="1" si="35"/>
        <v>45105</v>
      </c>
      <c r="C338" s="98">
        <f t="shared" ca="1" si="41"/>
        <v>45105</v>
      </c>
      <c r="D338" s="21">
        <f t="shared" ca="1" si="36"/>
        <v>3</v>
      </c>
      <c r="E338" s="98" t="e">
        <f ca="1">VLOOKUP(C338,'Vakantie-Feestdagen'!B:B,1,1)</f>
        <v>#N/A</v>
      </c>
      <c r="F338" s="98" t="e">
        <f ca="1">INDEX('Vakantie-Feestdagen'!C:C,MATCH(E338,'Vakantie-Feestdagen'!B:B,0))</f>
        <v>#N/A</v>
      </c>
      <c r="G338" s="21" t="e">
        <f ca="1">INDEX('Vakantie-Feestdagen'!D:D,MATCH(E338,'Vakantie-Feestdagen'!B:B,0))</f>
        <v>#N/A</v>
      </c>
      <c r="H338" s="21" t="e">
        <f t="shared" ca="1" si="37"/>
        <v>#N/A</v>
      </c>
      <c r="I338" s="21">
        <f ca="1">IFERROR(MIN(1, VLOOKUP(C338,'Vakantie-Feestdagen'!$U:$U,1,0)   ),0)</f>
        <v>0</v>
      </c>
      <c r="J338" s="21">
        <f ca="1">IFERROR(MIN(1, VLOOKUP(C338,Aanvraagformulier!$B$88:$B$104,1,0)   ),0)</f>
        <v>0</v>
      </c>
      <c r="K338" s="21">
        <f ca="1">IFERROR(MIN(1, VLOOKUP(C338,Aanvraagformulier!$N$88:$N$104,1,0)   ),0)</f>
        <v>0</v>
      </c>
      <c r="L338" s="21">
        <f t="shared" ca="1" si="38"/>
        <v>0</v>
      </c>
      <c r="M338" s="21">
        <f t="shared" ca="1" si="39"/>
        <v>0</v>
      </c>
      <c r="N338" s="105" t="e">
        <f t="shared" ca="1" si="40"/>
        <v>#N/A</v>
      </c>
    </row>
    <row r="339" spans="2:14" x14ac:dyDescent="0.2">
      <c r="B339" s="107">
        <f t="shared" ca="1" si="35"/>
        <v>45106</v>
      </c>
      <c r="C339" s="98">
        <f t="shared" ca="1" si="41"/>
        <v>45106</v>
      </c>
      <c r="D339" s="21">
        <f t="shared" ca="1" si="36"/>
        <v>4</v>
      </c>
      <c r="E339" s="98" t="e">
        <f ca="1">VLOOKUP(C339,'Vakantie-Feestdagen'!B:B,1,1)</f>
        <v>#N/A</v>
      </c>
      <c r="F339" s="98" t="e">
        <f ca="1">INDEX('Vakantie-Feestdagen'!C:C,MATCH(E339,'Vakantie-Feestdagen'!B:B,0))</f>
        <v>#N/A</v>
      </c>
      <c r="G339" s="21" t="e">
        <f ca="1">INDEX('Vakantie-Feestdagen'!D:D,MATCH(E339,'Vakantie-Feestdagen'!B:B,0))</f>
        <v>#N/A</v>
      </c>
      <c r="H339" s="21" t="e">
        <f t="shared" ca="1" si="37"/>
        <v>#N/A</v>
      </c>
      <c r="I339" s="21">
        <f ca="1">IFERROR(MIN(1, VLOOKUP(C339,'Vakantie-Feestdagen'!$U:$U,1,0)   ),0)</f>
        <v>0</v>
      </c>
      <c r="J339" s="21">
        <f ca="1">IFERROR(MIN(1, VLOOKUP(C339,Aanvraagformulier!$B$88:$B$104,1,0)   ),0)</f>
        <v>0</v>
      </c>
      <c r="K339" s="21">
        <f ca="1">IFERROR(MIN(1, VLOOKUP(C339,Aanvraagformulier!$N$88:$N$104,1,0)   ),0)</f>
        <v>0</v>
      </c>
      <c r="L339" s="21">
        <f t="shared" ca="1" si="38"/>
        <v>0</v>
      </c>
      <c r="M339" s="21">
        <f t="shared" ca="1" si="39"/>
        <v>0</v>
      </c>
      <c r="N339" s="105" t="e">
        <f t="shared" ca="1" si="40"/>
        <v>#N/A</v>
      </c>
    </row>
    <row r="340" spans="2:14" x14ac:dyDescent="0.2">
      <c r="B340" s="107">
        <f t="shared" ca="1" si="35"/>
        <v>45107</v>
      </c>
      <c r="C340" s="98">
        <f t="shared" ca="1" si="41"/>
        <v>45107</v>
      </c>
      <c r="D340" s="21">
        <f t="shared" ca="1" si="36"/>
        <v>5</v>
      </c>
      <c r="E340" s="98" t="e">
        <f ca="1">VLOOKUP(C340,'Vakantie-Feestdagen'!B:B,1,1)</f>
        <v>#N/A</v>
      </c>
      <c r="F340" s="98" t="e">
        <f ca="1">INDEX('Vakantie-Feestdagen'!C:C,MATCH(E340,'Vakantie-Feestdagen'!B:B,0))</f>
        <v>#N/A</v>
      </c>
      <c r="G340" s="21" t="e">
        <f ca="1">INDEX('Vakantie-Feestdagen'!D:D,MATCH(E340,'Vakantie-Feestdagen'!B:B,0))</f>
        <v>#N/A</v>
      </c>
      <c r="H340" s="21" t="e">
        <f t="shared" ca="1" si="37"/>
        <v>#N/A</v>
      </c>
      <c r="I340" s="21">
        <f ca="1">IFERROR(MIN(1, VLOOKUP(C340,'Vakantie-Feestdagen'!$U:$U,1,0)   ),0)</f>
        <v>0</v>
      </c>
      <c r="J340" s="21">
        <f ca="1">IFERROR(MIN(1, VLOOKUP(C340,Aanvraagformulier!$B$88:$B$104,1,0)   ),0)</f>
        <v>0</v>
      </c>
      <c r="K340" s="21">
        <f ca="1">IFERROR(MIN(1, VLOOKUP(C340,Aanvraagformulier!$N$88:$N$104,1,0)   ),0)</f>
        <v>0</v>
      </c>
      <c r="L340" s="21">
        <f t="shared" ca="1" si="38"/>
        <v>0</v>
      </c>
      <c r="M340" s="21">
        <f t="shared" ca="1" si="39"/>
        <v>0</v>
      </c>
      <c r="N340" s="105" t="e">
        <f t="shared" ca="1" si="40"/>
        <v>#N/A</v>
      </c>
    </row>
    <row r="341" spans="2:14" x14ac:dyDescent="0.2">
      <c r="B341" s="107">
        <f t="shared" ca="1" si="35"/>
        <v>45108</v>
      </c>
      <c r="C341" s="98">
        <f t="shared" ca="1" si="41"/>
        <v>45108</v>
      </c>
      <c r="D341" s="21">
        <f t="shared" ca="1" si="36"/>
        <v>6</v>
      </c>
      <c r="E341" s="98" t="e">
        <f ca="1">VLOOKUP(C341,'Vakantie-Feestdagen'!B:B,1,1)</f>
        <v>#N/A</v>
      </c>
      <c r="F341" s="98" t="e">
        <f ca="1">INDEX('Vakantie-Feestdagen'!C:C,MATCH(E341,'Vakantie-Feestdagen'!B:B,0))</f>
        <v>#N/A</v>
      </c>
      <c r="G341" s="21" t="e">
        <f ca="1">INDEX('Vakantie-Feestdagen'!D:D,MATCH(E341,'Vakantie-Feestdagen'!B:B,0))</f>
        <v>#N/A</v>
      </c>
      <c r="H341" s="21" t="e">
        <f t="shared" ca="1" si="37"/>
        <v>#N/A</v>
      </c>
      <c r="I341" s="21">
        <f ca="1">IFERROR(MIN(1, VLOOKUP(C341,'Vakantie-Feestdagen'!$U:$U,1,0)   ),0)</f>
        <v>0</v>
      </c>
      <c r="J341" s="21">
        <f ca="1">IFERROR(MIN(1, VLOOKUP(C341,Aanvraagformulier!$B$88:$B$104,1,0)   ),0)</f>
        <v>0</v>
      </c>
      <c r="K341" s="21">
        <f ca="1">IFERROR(MIN(1, VLOOKUP(C341,Aanvraagformulier!$N$88:$N$104,1,0)   ),0)</f>
        <v>0</v>
      </c>
      <c r="L341" s="21">
        <f t="shared" ca="1" si="38"/>
        <v>0</v>
      </c>
      <c r="M341" s="21">
        <f t="shared" ca="1" si="39"/>
        <v>0</v>
      </c>
      <c r="N341" s="105" t="e">
        <f t="shared" ca="1" si="40"/>
        <v>#N/A</v>
      </c>
    </row>
    <row r="342" spans="2:14" x14ac:dyDescent="0.2">
      <c r="B342" s="107">
        <f t="shared" ca="1" si="35"/>
        <v>45109</v>
      </c>
      <c r="C342" s="98">
        <f t="shared" ca="1" si="41"/>
        <v>45109</v>
      </c>
      <c r="D342" s="21">
        <f t="shared" ca="1" si="36"/>
        <v>7</v>
      </c>
      <c r="E342" s="98" t="e">
        <f ca="1">VLOOKUP(C342,'Vakantie-Feestdagen'!B:B,1,1)</f>
        <v>#N/A</v>
      </c>
      <c r="F342" s="98" t="e">
        <f ca="1">INDEX('Vakantie-Feestdagen'!C:C,MATCH(E342,'Vakantie-Feestdagen'!B:B,0))</f>
        <v>#N/A</v>
      </c>
      <c r="G342" s="21" t="e">
        <f ca="1">INDEX('Vakantie-Feestdagen'!D:D,MATCH(E342,'Vakantie-Feestdagen'!B:B,0))</f>
        <v>#N/A</v>
      </c>
      <c r="H342" s="21" t="e">
        <f t="shared" ca="1" si="37"/>
        <v>#N/A</v>
      </c>
      <c r="I342" s="21">
        <f ca="1">IFERROR(MIN(1, VLOOKUP(C342,'Vakantie-Feestdagen'!$U:$U,1,0)   ),0)</f>
        <v>0</v>
      </c>
      <c r="J342" s="21">
        <f ca="1">IFERROR(MIN(1, VLOOKUP(C342,Aanvraagformulier!$B$88:$B$104,1,0)   ),0)</f>
        <v>0</v>
      </c>
      <c r="K342" s="21">
        <f ca="1">IFERROR(MIN(1, VLOOKUP(C342,Aanvraagformulier!$N$88:$N$104,1,0)   ),0)</f>
        <v>0</v>
      </c>
      <c r="L342" s="21">
        <f t="shared" ca="1" si="38"/>
        <v>0</v>
      </c>
      <c r="M342" s="21">
        <f t="shared" ca="1" si="39"/>
        <v>0</v>
      </c>
      <c r="N342" s="105" t="e">
        <f t="shared" ca="1" si="40"/>
        <v>#N/A</v>
      </c>
    </row>
    <row r="343" spans="2:14" x14ac:dyDescent="0.2">
      <c r="B343" s="107">
        <f t="shared" ca="1" si="35"/>
        <v>45110</v>
      </c>
      <c r="C343" s="98">
        <f t="shared" ca="1" si="41"/>
        <v>45110</v>
      </c>
      <c r="D343" s="21">
        <f t="shared" ca="1" si="36"/>
        <v>1</v>
      </c>
      <c r="E343" s="98" t="e">
        <f ca="1">VLOOKUP(C343,'Vakantie-Feestdagen'!B:B,1,1)</f>
        <v>#N/A</v>
      </c>
      <c r="F343" s="98" t="e">
        <f ca="1">INDEX('Vakantie-Feestdagen'!C:C,MATCH(E343,'Vakantie-Feestdagen'!B:B,0))</f>
        <v>#N/A</v>
      </c>
      <c r="G343" s="21" t="e">
        <f ca="1">INDEX('Vakantie-Feestdagen'!D:D,MATCH(E343,'Vakantie-Feestdagen'!B:B,0))</f>
        <v>#N/A</v>
      </c>
      <c r="H343" s="21" t="e">
        <f t="shared" ca="1" si="37"/>
        <v>#N/A</v>
      </c>
      <c r="I343" s="21">
        <f ca="1">IFERROR(MIN(1, VLOOKUP(C343,'Vakantie-Feestdagen'!$U:$U,1,0)   ),0)</f>
        <v>0</v>
      </c>
      <c r="J343" s="21">
        <f ca="1">IFERROR(MIN(1, VLOOKUP(C343,Aanvraagformulier!$B$88:$B$104,1,0)   ),0)</f>
        <v>0</v>
      </c>
      <c r="K343" s="21">
        <f ca="1">IFERROR(MIN(1, VLOOKUP(C343,Aanvraagformulier!$N$88:$N$104,1,0)   ),0)</f>
        <v>0</v>
      </c>
      <c r="L343" s="21">
        <f t="shared" ca="1" si="38"/>
        <v>0</v>
      </c>
      <c r="M343" s="21">
        <f t="shared" ca="1" si="39"/>
        <v>0</v>
      </c>
      <c r="N343" s="105" t="e">
        <f t="shared" ca="1" si="40"/>
        <v>#N/A</v>
      </c>
    </row>
    <row r="344" spans="2:14" x14ac:dyDescent="0.2">
      <c r="B344" s="107">
        <f t="shared" ca="1" si="35"/>
        <v>45111</v>
      </c>
      <c r="C344" s="98">
        <f t="shared" ca="1" si="41"/>
        <v>45111</v>
      </c>
      <c r="D344" s="21">
        <f t="shared" ca="1" si="36"/>
        <v>2</v>
      </c>
      <c r="E344" s="98" t="e">
        <f ca="1">VLOOKUP(C344,'Vakantie-Feestdagen'!B:B,1,1)</f>
        <v>#N/A</v>
      </c>
      <c r="F344" s="98" t="e">
        <f ca="1">INDEX('Vakantie-Feestdagen'!C:C,MATCH(E344,'Vakantie-Feestdagen'!B:B,0))</f>
        <v>#N/A</v>
      </c>
      <c r="G344" s="21" t="e">
        <f ca="1">INDEX('Vakantie-Feestdagen'!D:D,MATCH(E344,'Vakantie-Feestdagen'!B:B,0))</f>
        <v>#N/A</v>
      </c>
      <c r="H344" s="21" t="e">
        <f t="shared" ca="1" si="37"/>
        <v>#N/A</v>
      </c>
      <c r="I344" s="21">
        <f ca="1">IFERROR(MIN(1, VLOOKUP(C344,'Vakantie-Feestdagen'!$U:$U,1,0)   ),0)</f>
        <v>0</v>
      </c>
      <c r="J344" s="21">
        <f ca="1">IFERROR(MIN(1, VLOOKUP(C344,Aanvraagformulier!$B$88:$B$104,1,0)   ),0)</f>
        <v>0</v>
      </c>
      <c r="K344" s="21">
        <f ca="1">IFERROR(MIN(1, VLOOKUP(C344,Aanvraagformulier!$N$88:$N$104,1,0)   ),0)</f>
        <v>0</v>
      </c>
      <c r="L344" s="21">
        <f t="shared" ca="1" si="38"/>
        <v>0</v>
      </c>
      <c r="M344" s="21">
        <f t="shared" ca="1" si="39"/>
        <v>0</v>
      </c>
      <c r="N344" s="105" t="e">
        <f t="shared" ca="1" si="40"/>
        <v>#N/A</v>
      </c>
    </row>
    <row r="345" spans="2:14" x14ac:dyDescent="0.2">
      <c r="B345" s="107">
        <f t="shared" ca="1" si="35"/>
        <v>45112</v>
      </c>
      <c r="C345" s="98">
        <f t="shared" ca="1" si="41"/>
        <v>45112</v>
      </c>
      <c r="D345" s="21">
        <f t="shared" ca="1" si="36"/>
        <v>3</v>
      </c>
      <c r="E345" s="98" t="e">
        <f ca="1">VLOOKUP(C345,'Vakantie-Feestdagen'!B:B,1,1)</f>
        <v>#N/A</v>
      </c>
      <c r="F345" s="98" t="e">
        <f ca="1">INDEX('Vakantie-Feestdagen'!C:C,MATCH(E345,'Vakantie-Feestdagen'!B:B,0))</f>
        <v>#N/A</v>
      </c>
      <c r="G345" s="21" t="e">
        <f ca="1">INDEX('Vakantie-Feestdagen'!D:D,MATCH(E345,'Vakantie-Feestdagen'!B:B,0))</f>
        <v>#N/A</v>
      </c>
      <c r="H345" s="21" t="e">
        <f t="shared" ca="1" si="37"/>
        <v>#N/A</v>
      </c>
      <c r="I345" s="21">
        <f ca="1">IFERROR(MIN(1, VLOOKUP(C345,'Vakantie-Feestdagen'!$U:$U,1,0)   ),0)</f>
        <v>0</v>
      </c>
      <c r="J345" s="21">
        <f ca="1">IFERROR(MIN(1, VLOOKUP(C345,Aanvraagformulier!$B$88:$B$104,1,0)   ),0)</f>
        <v>0</v>
      </c>
      <c r="K345" s="21">
        <f ca="1">IFERROR(MIN(1, VLOOKUP(C345,Aanvraagformulier!$N$88:$N$104,1,0)   ),0)</f>
        <v>0</v>
      </c>
      <c r="L345" s="21">
        <f t="shared" ca="1" si="38"/>
        <v>0</v>
      </c>
      <c r="M345" s="21">
        <f t="shared" ca="1" si="39"/>
        <v>0</v>
      </c>
      <c r="N345" s="105" t="e">
        <f t="shared" ca="1" si="40"/>
        <v>#N/A</v>
      </c>
    </row>
    <row r="346" spans="2:14" x14ac:dyDescent="0.2">
      <c r="B346" s="107">
        <f t="shared" ca="1" si="35"/>
        <v>45113</v>
      </c>
      <c r="C346" s="98">
        <f t="shared" ca="1" si="41"/>
        <v>45113</v>
      </c>
      <c r="D346" s="21">
        <f t="shared" ca="1" si="36"/>
        <v>4</v>
      </c>
      <c r="E346" s="98" t="e">
        <f ca="1">VLOOKUP(C346,'Vakantie-Feestdagen'!B:B,1,1)</f>
        <v>#N/A</v>
      </c>
      <c r="F346" s="98" t="e">
        <f ca="1">INDEX('Vakantie-Feestdagen'!C:C,MATCH(E346,'Vakantie-Feestdagen'!B:B,0))</f>
        <v>#N/A</v>
      </c>
      <c r="G346" s="21" t="e">
        <f ca="1">INDEX('Vakantie-Feestdagen'!D:D,MATCH(E346,'Vakantie-Feestdagen'!B:B,0))</f>
        <v>#N/A</v>
      </c>
      <c r="H346" s="21" t="e">
        <f t="shared" ca="1" si="37"/>
        <v>#N/A</v>
      </c>
      <c r="I346" s="21">
        <f ca="1">IFERROR(MIN(1, VLOOKUP(C346,'Vakantie-Feestdagen'!$U:$U,1,0)   ),0)</f>
        <v>0</v>
      </c>
      <c r="J346" s="21">
        <f ca="1">IFERROR(MIN(1, VLOOKUP(C346,Aanvraagformulier!$B$88:$B$104,1,0)   ),0)</f>
        <v>0</v>
      </c>
      <c r="K346" s="21">
        <f ca="1">IFERROR(MIN(1, VLOOKUP(C346,Aanvraagformulier!$N$88:$N$104,1,0)   ),0)</f>
        <v>0</v>
      </c>
      <c r="L346" s="21">
        <f t="shared" ca="1" si="38"/>
        <v>0</v>
      </c>
      <c r="M346" s="21">
        <f t="shared" ca="1" si="39"/>
        <v>0</v>
      </c>
      <c r="N346" s="105" t="e">
        <f t="shared" ca="1" si="40"/>
        <v>#N/A</v>
      </c>
    </row>
    <row r="347" spans="2:14" x14ac:dyDescent="0.2">
      <c r="B347" s="107">
        <f t="shared" ca="1" si="35"/>
        <v>45114</v>
      </c>
      <c r="C347" s="98">
        <f t="shared" ca="1" si="41"/>
        <v>45114</v>
      </c>
      <c r="D347" s="21">
        <f t="shared" ca="1" si="36"/>
        <v>5</v>
      </c>
      <c r="E347" s="98" t="e">
        <f ca="1">VLOOKUP(C347,'Vakantie-Feestdagen'!B:B,1,1)</f>
        <v>#N/A</v>
      </c>
      <c r="F347" s="98" t="e">
        <f ca="1">INDEX('Vakantie-Feestdagen'!C:C,MATCH(E347,'Vakantie-Feestdagen'!B:B,0))</f>
        <v>#N/A</v>
      </c>
      <c r="G347" s="21" t="e">
        <f ca="1">INDEX('Vakantie-Feestdagen'!D:D,MATCH(E347,'Vakantie-Feestdagen'!B:B,0))</f>
        <v>#N/A</v>
      </c>
      <c r="H347" s="21" t="e">
        <f t="shared" ca="1" si="37"/>
        <v>#N/A</v>
      </c>
      <c r="I347" s="21">
        <f ca="1">IFERROR(MIN(1, VLOOKUP(C347,'Vakantie-Feestdagen'!$U:$U,1,0)   ),0)</f>
        <v>0</v>
      </c>
      <c r="J347" s="21">
        <f ca="1">IFERROR(MIN(1, VLOOKUP(C347,Aanvraagformulier!$B$88:$B$104,1,0)   ),0)</f>
        <v>0</v>
      </c>
      <c r="K347" s="21">
        <f ca="1">IFERROR(MIN(1, VLOOKUP(C347,Aanvraagformulier!$N$88:$N$104,1,0)   ),0)</f>
        <v>0</v>
      </c>
      <c r="L347" s="21">
        <f t="shared" ca="1" si="38"/>
        <v>0</v>
      </c>
      <c r="M347" s="21">
        <f t="shared" ca="1" si="39"/>
        <v>0</v>
      </c>
      <c r="N347" s="105" t="e">
        <f t="shared" ca="1" si="40"/>
        <v>#N/A</v>
      </c>
    </row>
    <row r="348" spans="2:14" x14ac:dyDescent="0.2">
      <c r="B348" s="107">
        <f t="shared" ca="1" si="35"/>
        <v>45115</v>
      </c>
      <c r="C348" s="98">
        <f t="shared" ca="1" si="41"/>
        <v>45115</v>
      </c>
      <c r="D348" s="21">
        <f t="shared" ca="1" si="36"/>
        <v>6</v>
      </c>
      <c r="E348" s="98" t="e">
        <f ca="1">VLOOKUP(C348,'Vakantie-Feestdagen'!B:B,1,1)</f>
        <v>#N/A</v>
      </c>
      <c r="F348" s="98" t="e">
        <f ca="1">INDEX('Vakantie-Feestdagen'!C:C,MATCH(E348,'Vakantie-Feestdagen'!B:B,0))</f>
        <v>#N/A</v>
      </c>
      <c r="G348" s="21" t="e">
        <f ca="1">INDEX('Vakantie-Feestdagen'!D:D,MATCH(E348,'Vakantie-Feestdagen'!B:B,0))</f>
        <v>#N/A</v>
      </c>
      <c r="H348" s="21" t="e">
        <f t="shared" ca="1" si="37"/>
        <v>#N/A</v>
      </c>
      <c r="I348" s="21">
        <f ca="1">IFERROR(MIN(1, VLOOKUP(C348,'Vakantie-Feestdagen'!$U:$U,1,0)   ),0)</f>
        <v>0</v>
      </c>
      <c r="J348" s="21">
        <f ca="1">IFERROR(MIN(1, VLOOKUP(C348,Aanvraagformulier!$B$88:$B$104,1,0)   ),0)</f>
        <v>0</v>
      </c>
      <c r="K348" s="21">
        <f ca="1">IFERROR(MIN(1, VLOOKUP(C348,Aanvraagformulier!$N$88:$N$104,1,0)   ),0)</f>
        <v>0</v>
      </c>
      <c r="L348" s="21">
        <f t="shared" ca="1" si="38"/>
        <v>0</v>
      </c>
      <c r="M348" s="21">
        <f t="shared" ca="1" si="39"/>
        <v>0</v>
      </c>
      <c r="N348" s="105" t="e">
        <f t="shared" ca="1" si="40"/>
        <v>#N/A</v>
      </c>
    </row>
    <row r="349" spans="2:14" x14ac:dyDescent="0.2">
      <c r="B349" s="107">
        <f t="shared" ca="1" si="35"/>
        <v>45116</v>
      </c>
      <c r="C349" s="98">
        <f t="shared" ca="1" si="41"/>
        <v>45116</v>
      </c>
      <c r="D349" s="21">
        <f t="shared" ca="1" si="36"/>
        <v>7</v>
      </c>
      <c r="E349" s="98" t="e">
        <f ca="1">VLOOKUP(C349,'Vakantie-Feestdagen'!B:B,1,1)</f>
        <v>#N/A</v>
      </c>
      <c r="F349" s="98" t="e">
        <f ca="1">INDEX('Vakantie-Feestdagen'!C:C,MATCH(E349,'Vakantie-Feestdagen'!B:B,0))</f>
        <v>#N/A</v>
      </c>
      <c r="G349" s="21" t="e">
        <f ca="1">INDEX('Vakantie-Feestdagen'!D:D,MATCH(E349,'Vakantie-Feestdagen'!B:B,0))</f>
        <v>#N/A</v>
      </c>
      <c r="H349" s="21" t="e">
        <f t="shared" ca="1" si="37"/>
        <v>#N/A</v>
      </c>
      <c r="I349" s="21">
        <f ca="1">IFERROR(MIN(1, VLOOKUP(C349,'Vakantie-Feestdagen'!$U:$U,1,0)   ),0)</f>
        <v>0</v>
      </c>
      <c r="J349" s="21">
        <f ca="1">IFERROR(MIN(1, VLOOKUP(C349,Aanvraagformulier!$B$88:$B$104,1,0)   ),0)</f>
        <v>0</v>
      </c>
      <c r="K349" s="21">
        <f ca="1">IFERROR(MIN(1, VLOOKUP(C349,Aanvraagformulier!$N$88:$N$104,1,0)   ),0)</f>
        <v>0</v>
      </c>
      <c r="L349" s="21">
        <f t="shared" ca="1" si="38"/>
        <v>0</v>
      </c>
      <c r="M349" s="21">
        <f t="shared" ca="1" si="39"/>
        <v>0</v>
      </c>
      <c r="N349" s="105" t="e">
        <f t="shared" ca="1" si="40"/>
        <v>#N/A</v>
      </c>
    </row>
    <row r="350" spans="2:14" x14ac:dyDescent="0.2">
      <c r="B350" s="107">
        <f t="shared" ca="1" si="35"/>
        <v>45117</v>
      </c>
      <c r="C350" s="98">
        <f t="shared" ca="1" si="41"/>
        <v>45117</v>
      </c>
      <c r="D350" s="21">
        <f t="shared" ca="1" si="36"/>
        <v>1</v>
      </c>
      <c r="E350" s="98" t="e">
        <f ca="1">VLOOKUP(C350,'Vakantie-Feestdagen'!B:B,1,1)</f>
        <v>#N/A</v>
      </c>
      <c r="F350" s="98" t="e">
        <f ca="1">INDEX('Vakantie-Feestdagen'!C:C,MATCH(E350,'Vakantie-Feestdagen'!B:B,0))</f>
        <v>#N/A</v>
      </c>
      <c r="G350" s="21" t="e">
        <f ca="1">INDEX('Vakantie-Feestdagen'!D:D,MATCH(E350,'Vakantie-Feestdagen'!B:B,0))</f>
        <v>#N/A</v>
      </c>
      <c r="H350" s="21" t="e">
        <f t="shared" ca="1" si="37"/>
        <v>#N/A</v>
      </c>
      <c r="I350" s="21">
        <f ca="1">IFERROR(MIN(1, VLOOKUP(C350,'Vakantie-Feestdagen'!$U:$U,1,0)   ),0)</f>
        <v>0</v>
      </c>
      <c r="J350" s="21">
        <f ca="1">IFERROR(MIN(1, VLOOKUP(C350,Aanvraagformulier!$B$88:$B$104,1,0)   ),0)</f>
        <v>0</v>
      </c>
      <c r="K350" s="21">
        <f ca="1">IFERROR(MIN(1, VLOOKUP(C350,Aanvraagformulier!$N$88:$N$104,1,0)   ),0)</f>
        <v>0</v>
      </c>
      <c r="L350" s="21">
        <f t="shared" ca="1" si="38"/>
        <v>0</v>
      </c>
      <c r="M350" s="21">
        <f t="shared" ca="1" si="39"/>
        <v>0</v>
      </c>
      <c r="N350" s="105" t="e">
        <f t="shared" ca="1" si="40"/>
        <v>#N/A</v>
      </c>
    </row>
    <row r="351" spans="2:14" x14ac:dyDescent="0.2">
      <c r="B351" s="107">
        <f t="shared" ca="1" si="35"/>
        <v>45118</v>
      </c>
      <c r="C351" s="98">
        <f t="shared" ca="1" si="41"/>
        <v>45118</v>
      </c>
      <c r="D351" s="21">
        <f t="shared" ca="1" si="36"/>
        <v>2</v>
      </c>
      <c r="E351" s="98" t="e">
        <f ca="1">VLOOKUP(C351,'Vakantie-Feestdagen'!B:B,1,1)</f>
        <v>#N/A</v>
      </c>
      <c r="F351" s="98" t="e">
        <f ca="1">INDEX('Vakantie-Feestdagen'!C:C,MATCH(E351,'Vakantie-Feestdagen'!B:B,0))</f>
        <v>#N/A</v>
      </c>
      <c r="G351" s="21" t="e">
        <f ca="1">INDEX('Vakantie-Feestdagen'!D:D,MATCH(E351,'Vakantie-Feestdagen'!B:B,0))</f>
        <v>#N/A</v>
      </c>
      <c r="H351" s="21" t="e">
        <f t="shared" ca="1" si="37"/>
        <v>#N/A</v>
      </c>
      <c r="I351" s="21">
        <f ca="1">IFERROR(MIN(1, VLOOKUP(C351,'Vakantie-Feestdagen'!$U:$U,1,0)   ),0)</f>
        <v>0</v>
      </c>
      <c r="J351" s="21">
        <f ca="1">IFERROR(MIN(1, VLOOKUP(C351,Aanvraagformulier!$B$88:$B$104,1,0)   ),0)</f>
        <v>0</v>
      </c>
      <c r="K351" s="21">
        <f ca="1">IFERROR(MIN(1, VLOOKUP(C351,Aanvraagformulier!$N$88:$N$104,1,0)   ),0)</f>
        <v>0</v>
      </c>
      <c r="L351" s="21">
        <f t="shared" ca="1" si="38"/>
        <v>0</v>
      </c>
      <c r="M351" s="21">
        <f t="shared" ca="1" si="39"/>
        <v>0</v>
      </c>
      <c r="N351" s="105" t="e">
        <f t="shared" ca="1" si="40"/>
        <v>#N/A</v>
      </c>
    </row>
    <row r="352" spans="2:14" x14ac:dyDescent="0.2">
      <c r="B352" s="107">
        <f t="shared" ca="1" si="35"/>
        <v>45119</v>
      </c>
      <c r="C352" s="98">
        <f t="shared" ca="1" si="41"/>
        <v>45119</v>
      </c>
      <c r="D352" s="21">
        <f t="shared" ca="1" si="36"/>
        <v>3</v>
      </c>
      <c r="E352" s="98" t="e">
        <f ca="1">VLOOKUP(C352,'Vakantie-Feestdagen'!B:B,1,1)</f>
        <v>#N/A</v>
      </c>
      <c r="F352" s="98" t="e">
        <f ca="1">INDEX('Vakantie-Feestdagen'!C:C,MATCH(E352,'Vakantie-Feestdagen'!B:B,0))</f>
        <v>#N/A</v>
      </c>
      <c r="G352" s="21" t="e">
        <f ca="1">INDEX('Vakantie-Feestdagen'!D:D,MATCH(E352,'Vakantie-Feestdagen'!B:B,0))</f>
        <v>#N/A</v>
      </c>
      <c r="H352" s="21" t="e">
        <f t="shared" ca="1" si="37"/>
        <v>#N/A</v>
      </c>
      <c r="I352" s="21">
        <f ca="1">IFERROR(MIN(1, VLOOKUP(C352,'Vakantie-Feestdagen'!$U:$U,1,0)   ),0)</f>
        <v>0</v>
      </c>
      <c r="J352" s="21">
        <f ca="1">IFERROR(MIN(1, VLOOKUP(C352,Aanvraagformulier!$B$88:$B$104,1,0)   ),0)</f>
        <v>0</v>
      </c>
      <c r="K352" s="21">
        <f ca="1">IFERROR(MIN(1, VLOOKUP(C352,Aanvraagformulier!$N$88:$N$104,1,0)   ),0)</f>
        <v>0</v>
      </c>
      <c r="L352" s="21">
        <f t="shared" ca="1" si="38"/>
        <v>0</v>
      </c>
      <c r="M352" s="21">
        <f t="shared" ca="1" si="39"/>
        <v>0</v>
      </c>
      <c r="N352" s="105" t="e">
        <f t="shared" ca="1" si="40"/>
        <v>#N/A</v>
      </c>
    </row>
    <row r="353" spans="2:14" x14ac:dyDescent="0.2">
      <c r="B353" s="107">
        <f t="shared" ca="1" si="35"/>
        <v>45120</v>
      </c>
      <c r="C353" s="98">
        <f t="shared" ca="1" si="41"/>
        <v>45120</v>
      </c>
      <c r="D353" s="21">
        <f t="shared" ca="1" si="36"/>
        <v>4</v>
      </c>
      <c r="E353" s="98" t="e">
        <f ca="1">VLOOKUP(C353,'Vakantie-Feestdagen'!B:B,1,1)</f>
        <v>#N/A</v>
      </c>
      <c r="F353" s="98" t="e">
        <f ca="1">INDEX('Vakantie-Feestdagen'!C:C,MATCH(E353,'Vakantie-Feestdagen'!B:B,0))</f>
        <v>#N/A</v>
      </c>
      <c r="G353" s="21" t="e">
        <f ca="1">INDEX('Vakantie-Feestdagen'!D:D,MATCH(E353,'Vakantie-Feestdagen'!B:B,0))</f>
        <v>#N/A</v>
      </c>
      <c r="H353" s="21" t="e">
        <f t="shared" ca="1" si="37"/>
        <v>#N/A</v>
      </c>
      <c r="I353" s="21">
        <f ca="1">IFERROR(MIN(1, VLOOKUP(C353,'Vakantie-Feestdagen'!$U:$U,1,0)   ),0)</f>
        <v>0</v>
      </c>
      <c r="J353" s="21">
        <f ca="1">IFERROR(MIN(1, VLOOKUP(C353,Aanvraagformulier!$B$88:$B$104,1,0)   ),0)</f>
        <v>0</v>
      </c>
      <c r="K353" s="21">
        <f ca="1">IFERROR(MIN(1, VLOOKUP(C353,Aanvraagformulier!$N$88:$N$104,1,0)   ),0)</f>
        <v>0</v>
      </c>
      <c r="L353" s="21">
        <f t="shared" ca="1" si="38"/>
        <v>0</v>
      </c>
      <c r="M353" s="21">
        <f t="shared" ca="1" si="39"/>
        <v>0</v>
      </c>
      <c r="N353" s="105" t="e">
        <f t="shared" ca="1" si="40"/>
        <v>#N/A</v>
      </c>
    </row>
    <row r="354" spans="2:14" x14ac:dyDescent="0.2">
      <c r="B354" s="107">
        <f t="shared" ca="1" si="35"/>
        <v>45121</v>
      </c>
      <c r="C354" s="98">
        <f t="shared" ca="1" si="41"/>
        <v>45121</v>
      </c>
      <c r="D354" s="21">
        <f t="shared" ca="1" si="36"/>
        <v>5</v>
      </c>
      <c r="E354" s="98" t="e">
        <f ca="1">VLOOKUP(C354,'Vakantie-Feestdagen'!B:B,1,1)</f>
        <v>#N/A</v>
      </c>
      <c r="F354" s="98" t="e">
        <f ca="1">INDEX('Vakantie-Feestdagen'!C:C,MATCH(E354,'Vakantie-Feestdagen'!B:B,0))</f>
        <v>#N/A</v>
      </c>
      <c r="G354" s="21" t="e">
        <f ca="1">INDEX('Vakantie-Feestdagen'!D:D,MATCH(E354,'Vakantie-Feestdagen'!B:B,0))</f>
        <v>#N/A</v>
      </c>
      <c r="H354" s="21" t="e">
        <f t="shared" ca="1" si="37"/>
        <v>#N/A</v>
      </c>
      <c r="I354" s="21">
        <f ca="1">IFERROR(MIN(1, VLOOKUP(C354,'Vakantie-Feestdagen'!$U:$U,1,0)   ),0)</f>
        <v>0</v>
      </c>
      <c r="J354" s="21">
        <f ca="1">IFERROR(MIN(1, VLOOKUP(C354,Aanvraagformulier!$B$88:$B$104,1,0)   ),0)</f>
        <v>0</v>
      </c>
      <c r="K354" s="21">
        <f ca="1">IFERROR(MIN(1, VLOOKUP(C354,Aanvraagformulier!$N$88:$N$104,1,0)   ),0)</f>
        <v>0</v>
      </c>
      <c r="L354" s="21">
        <f t="shared" ca="1" si="38"/>
        <v>0</v>
      </c>
      <c r="M354" s="21">
        <f t="shared" ca="1" si="39"/>
        <v>0</v>
      </c>
      <c r="N354" s="105" t="e">
        <f t="shared" ca="1" si="40"/>
        <v>#N/A</v>
      </c>
    </row>
    <row r="355" spans="2:14" x14ac:dyDescent="0.2">
      <c r="B355" s="107">
        <f t="shared" ca="1" si="35"/>
        <v>45122</v>
      </c>
      <c r="C355" s="98">
        <f t="shared" ca="1" si="41"/>
        <v>45122</v>
      </c>
      <c r="D355" s="21">
        <f t="shared" ca="1" si="36"/>
        <v>6</v>
      </c>
      <c r="E355" s="98">
        <f ca="1">VLOOKUP(C355,'Vakantie-Feestdagen'!B:B,1,1)</f>
        <v>45122</v>
      </c>
      <c r="F355" s="98">
        <f ca="1">INDEX('Vakantie-Feestdagen'!C:C,MATCH(E355,'Vakantie-Feestdagen'!B:B,0))</f>
        <v>45165</v>
      </c>
      <c r="G355" s="21" t="str">
        <f ca="1">INDEX('Vakantie-Feestdagen'!D:D,MATCH(E355,'Vakantie-Feestdagen'!B:B,0))</f>
        <v>Zomer</v>
      </c>
      <c r="H355" s="21">
        <f t="shared" ca="1" si="37"/>
        <v>1</v>
      </c>
      <c r="I355" s="21">
        <f ca="1">IFERROR(MIN(1, VLOOKUP(C355,'Vakantie-Feestdagen'!$U:$U,1,0)   ),0)</f>
        <v>0</v>
      </c>
      <c r="J355" s="21">
        <f ca="1">IFERROR(MIN(1, VLOOKUP(C355,Aanvraagformulier!$B$88:$B$104,1,0)   ),0)</f>
        <v>0</v>
      </c>
      <c r="K355" s="21">
        <f ca="1">IFERROR(MIN(1, VLOOKUP(C355,Aanvraagformulier!$N$88:$N$104,1,0)   ),0)</f>
        <v>0</v>
      </c>
      <c r="L355" s="21">
        <f t="shared" ca="1" si="38"/>
        <v>0</v>
      </c>
      <c r="M355" s="21">
        <f t="shared" ca="1" si="39"/>
        <v>0</v>
      </c>
      <c r="N355" s="105">
        <f t="shared" ca="1" si="40"/>
        <v>0</v>
      </c>
    </row>
    <row r="356" spans="2:14" x14ac:dyDescent="0.2">
      <c r="B356" s="107">
        <f t="shared" ca="1" si="35"/>
        <v>45123</v>
      </c>
      <c r="C356" s="98">
        <f t="shared" ca="1" si="41"/>
        <v>45123</v>
      </c>
      <c r="D356" s="21">
        <f t="shared" ca="1" si="36"/>
        <v>7</v>
      </c>
      <c r="E356" s="98">
        <f ca="1">VLOOKUP(C356,'Vakantie-Feestdagen'!B:B,1,1)</f>
        <v>45122</v>
      </c>
      <c r="F356" s="98">
        <f ca="1">INDEX('Vakantie-Feestdagen'!C:C,MATCH(E356,'Vakantie-Feestdagen'!B:B,0))</f>
        <v>45165</v>
      </c>
      <c r="G356" s="21" t="str">
        <f ca="1">INDEX('Vakantie-Feestdagen'!D:D,MATCH(E356,'Vakantie-Feestdagen'!B:B,0))</f>
        <v>Zomer</v>
      </c>
      <c r="H356" s="21">
        <f t="shared" ca="1" si="37"/>
        <v>1</v>
      </c>
      <c r="I356" s="21">
        <f ca="1">IFERROR(MIN(1, VLOOKUP(C356,'Vakantie-Feestdagen'!$U:$U,1,0)   ),0)</f>
        <v>0</v>
      </c>
      <c r="J356" s="21">
        <f ca="1">IFERROR(MIN(1, VLOOKUP(C356,Aanvraagformulier!$B$88:$B$104,1,0)   ),0)</f>
        <v>0</v>
      </c>
      <c r="K356" s="21">
        <f ca="1">IFERROR(MIN(1, VLOOKUP(C356,Aanvraagformulier!$N$88:$N$104,1,0)   ),0)</f>
        <v>0</v>
      </c>
      <c r="L356" s="21">
        <f t="shared" ca="1" si="38"/>
        <v>0</v>
      </c>
      <c r="M356" s="21">
        <f t="shared" ca="1" si="39"/>
        <v>0</v>
      </c>
      <c r="N356" s="105">
        <f t="shared" ca="1" si="40"/>
        <v>0</v>
      </c>
    </row>
    <row r="357" spans="2:14" x14ac:dyDescent="0.2">
      <c r="B357" s="107">
        <f t="shared" ca="1" si="35"/>
        <v>45124</v>
      </c>
      <c r="C357" s="98">
        <f t="shared" ca="1" si="41"/>
        <v>45124</v>
      </c>
      <c r="D357" s="21">
        <f t="shared" ca="1" si="36"/>
        <v>1</v>
      </c>
      <c r="E357" s="98">
        <f ca="1">VLOOKUP(C357,'Vakantie-Feestdagen'!B:B,1,1)</f>
        <v>45122</v>
      </c>
      <c r="F357" s="98">
        <f ca="1">INDEX('Vakantie-Feestdagen'!C:C,MATCH(E357,'Vakantie-Feestdagen'!B:B,0))</f>
        <v>45165</v>
      </c>
      <c r="G357" s="21" t="str">
        <f ca="1">INDEX('Vakantie-Feestdagen'!D:D,MATCH(E357,'Vakantie-Feestdagen'!B:B,0))</f>
        <v>Zomer</v>
      </c>
      <c r="H357" s="21">
        <f t="shared" ca="1" si="37"/>
        <v>1</v>
      </c>
      <c r="I357" s="21">
        <f ca="1">IFERROR(MIN(1, VLOOKUP(C357,'Vakantie-Feestdagen'!$U:$U,1,0)   ),0)</f>
        <v>0</v>
      </c>
      <c r="J357" s="21">
        <f ca="1">IFERROR(MIN(1, VLOOKUP(C357,Aanvraagformulier!$B$88:$B$104,1,0)   ),0)</f>
        <v>0</v>
      </c>
      <c r="K357" s="21">
        <f ca="1">IFERROR(MIN(1, VLOOKUP(C357,Aanvraagformulier!$N$88:$N$104,1,0)   ),0)</f>
        <v>0</v>
      </c>
      <c r="L357" s="21">
        <f t="shared" ca="1" si="38"/>
        <v>0</v>
      </c>
      <c r="M357" s="21">
        <f t="shared" ca="1" si="39"/>
        <v>0</v>
      </c>
      <c r="N357" s="105">
        <f t="shared" ca="1" si="40"/>
        <v>0</v>
      </c>
    </row>
    <row r="358" spans="2:14" x14ac:dyDescent="0.2">
      <c r="B358" s="107">
        <f t="shared" ca="1" si="35"/>
        <v>45125</v>
      </c>
      <c r="C358" s="98">
        <f t="shared" ca="1" si="41"/>
        <v>45125</v>
      </c>
      <c r="D358" s="21">
        <f t="shared" ca="1" si="36"/>
        <v>2</v>
      </c>
      <c r="E358" s="98">
        <f ca="1">VLOOKUP(C358,'Vakantie-Feestdagen'!B:B,1,1)</f>
        <v>45122</v>
      </c>
      <c r="F358" s="98">
        <f ca="1">INDEX('Vakantie-Feestdagen'!C:C,MATCH(E358,'Vakantie-Feestdagen'!B:B,0))</f>
        <v>45165</v>
      </c>
      <c r="G358" s="21" t="str">
        <f ca="1">INDEX('Vakantie-Feestdagen'!D:D,MATCH(E358,'Vakantie-Feestdagen'!B:B,0))</f>
        <v>Zomer</v>
      </c>
      <c r="H358" s="21">
        <f t="shared" ca="1" si="37"/>
        <v>1</v>
      </c>
      <c r="I358" s="21">
        <f ca="1">IFERROR(MIN(1, VLOOKUP(C358,'Vakantie-Feestdagen'!$U:$U,1,0)   ),0)</f>
        <v>0</v>
      </c>
      <c r="J358" s="21">
        <f ca="1">IFERROR(MIN(1, VLOOKUP(C358,Aanvraagformulier!$B$88:$B$104,1,0)   ),0)</f>
        <v>0</v>
      </c>
      <c r="K358" s="21">
        <f ca="1">IFERROR(MIN(1, VLOOKUP(C358,Aanvraagformulier!$N$88:$N$104,1,0)   ),0)</f>
        <v>0</v>
      </c>
      <c r="L358" s="21">
        <f t="shared" ca="1" si="38"/>
        <v>0</v>
      </c>
      <c r="M358" s="21">
        <f t="shared" ca="1" si="39"/>
        <v>0</v>
      </c>
      <c r="N358" s="105">
        <f t="shared" ca="1" si="40"/>
        <v>0</v>
      </c>
    </row>
    <row r="359" spans="2:14" x14ac:dyDescent="0.2">
      <c r="B359" s="107">
        <f t="shared" ca="1" si="35"/>
        <v>45126</v>
      </c>
      <c r="C359" s="98">
        <f t="shared" ca="1" si="41"/>
        <v>45126</v>
      </c>
      <c r="D359" s="21">
        <f t="shared" ca="1" si="36"/>
        <v>3</v>
      </c>
      <c r="E359" s="98">
        <f ca="1">VLOOKUP(C359,'Vakantie-Feestdagen'!B:B,1,1)</f>
        <v>45122</v>
      </c>
      <c r="F359" s="98">
        <f ca="1">INDEX('Vakantie-Feestdagen'!C:C,MATCH(E359,'Vakantie-Feestdagen'!B:B,0))</f>
        <v>45165</v>
      </c>
      <c r="G359" s="21" t="str">
        <f ca="1">INDEX('Vakantie-Feestdagen'!D:D,MATCH(E359,'Vakantie-Feestdagen'!B:B,0))</f>
        <v>Zomer</v>
      </c>
      <c r="H359" s="21">
        <f t="shared" ca="1" si="37"/>
        <v>1</v>
      </c>
      <c r="I359" s="21">
        <f ca="1">IFERROR(MIN(1, VLOOKUP(C359,'Vakantie-Feestdagen'!$U:$U,1,0)   ),0)</f>
        <v>0</v>
      </c>
      <c r="J359" s="21">
        <f ca="1">IFERROR(MIN(1, VLOOKUP(C359,Aanvraagformulier!$B$88:$B$104,1,0)   ),0)</f>
        <v>0</v>
      </c>
      <c r="K359" s="21">
        <f ca="1">IFERROR(MIN(1, VLOOKUP(C359,Aanvraagformulier!$N$88:$N$104,1,0)   ),0)</f>
        <v>0</v>
      </c>
      <c r="L359" s="21">
        <f t="shared" ca="1" si="38"/>
        <v>0</v>
      </c>
      <c r="M359" s="21">
        <f t="shared" ca="1" si="39"/>
        <v>0</v>
      </c>
      <c r="N359" s="105">
        <f t="shared" ca="1" si="40"/>
        <v>0</v>
      </c>
    </row>
    <row r="360" spans="2:14" x14ac:dyDescent="0.2">
      <c r="B360" s="107">
        <f t="shared" ca="1" si="35"/>
        <v>45127</v>
      </c>
      <c r="C360" s="98">
        <f t="shared" ca="1" si="41"/>
        <v>45127</v>
      </c>
      <c r="D360" s="21">
        <f t="shared" ca="1" si="36"/>
        <v>4</v>
      </c>
      <c r="E360" s="98">
        <f ca="1">VLOOKUP(C360,'Vakantie-Feestdagen'!B:B,1,1)</f>
        <v>45122</v>
      </c>
      <c r="F360" s="98">
        <f ca="1">INDEX('Vakantie-Feestdagen'!C:C,MATCH(E360,'Vakantie-Feestdagen'!B:B,0))</f>
        <v>45165</v>
      </c>
      <c r="G360" s="21" t="str">
        <f ca="1">INDEX('Vakantie-Feestdagen'!D:D,MATCH(E360,'Vakantie-Feestdagen'!B:B,0))</f>
        <v>Zomer</v>
      </c>
      <c r="H360" s="21">
        <f t="shared" ca="1" si="37"/>
        <v>1</v>
      </c>
      <c r="I360" s="21">
        <f ca="1">IFERROR(MIN(1, VLOOKUP(C360,'Vakantie-Feestdagen'!$U:$U,1,0)   ),0)</f>
        <v>0</v>
      </c>
      <c r="J360" s="21">
        <f ca="1">IFERROR(MIN(1, VLOOKUP(C360,Aanvraagformulier!$B$88:$B$104,1,0)   ),0)</f>
        <v>0</v>
      </c>
      <c r="K360" s="21">
        <f ca="1">IFERROR(MIN(1, VLOOKUP(C360,Aanvraagformulier!$N$88:$N$104,1,0)   ),0)</f>
        <v>0</v>
      </c>
      <c r="L360" s="21">
        <f t="shared" ca="1" si="38"/>
        <v>0</v>
      </c>
      <c r="M360" s="21">
        <f t="shared" ca="1" si="39"/>
        <v>0</v>
      </c>
      <c r="N360" s="105">
        <f t="shared" ca="1" si="40"/>
        <v>0</v>
      </c>
    </row>
    <row r="361" spans="2:14" x14ac:dyDescent="0.2">
      <c r="B361" s="107">
        <f t="shared" ca="1" si="35"/>
        <v>45128</v>
      </c>
      <c r="C361" s="98">
        <f t="shared" ca="1" si="41"/>
        <v>45128</v>
      </c>
      <c r="D361" s="21">
        <f t="shared" ca="1" si="36"/>
        <v>5</v>
      </c>
      <c r="E361" s="98">
        <f ca="1">VLOOKUP(C361,'Vakantie-Feestdagen'!B:B,1,1)</f>
        <v>45122</v>
      </c>
      <c r="F361" s="98">
        <f ca="1">INDEX('Vakantie-Feestdagen'!C:C,MATCH(E361,'Vakantie-Feestdagen'!B:B,0))</f>
        <v>45165</v>
      </c>
      <c r="G361" s="21" t="str">
        <f ca="1">INDEX('Vakantie-Feestdagen'!D:D,MATCH(E361,'Vakantie-Feestdagen'!B:B,0))</f>
        <v>Zomer</v>
      </c>
      <c r="H361" s="21">
        <f t="shared" ca="1" si="37"/>
        <v>1</v>
      </c>
      <c r="I361" s="21">
        <f ca="1">IFERROR(MIN(1, VLOOKUP(C361,'Vakantie-Feestdagen'!$U:$U,1,0)   ),0)</f>
        <v>0</v>
      </c>
      <c r="J361" s="21">
        <f ca="1">IFERROR(MIN(1, VLOOKUP(C361,Aanvraagformulier!$B$88:$B$104,1,0)   ),0)</f>
        <v>0</v>
      </c>
      <c r="K361" s="21">
        <f ca="1">IFERROR(MIN(1, VLOOKUP(C361,Aanvraagformulier!$N$88:$N$104,1,0)   ),0)</f>
        <v>0</v>
      </c>
      <c r="L361" s="21">
        <f t="shared" ca="1" si="38"/>
        <v>0</v>
      </c>
      <c r="M361" s="21">
        <f t="shared" ca="1" si="39"/>
        <v>0</v>
      </c>
      <c r="N361" s="105">
        <f t="shared" ca="1" si="40"/>
        <v>0</v>
      </c>
    </row>
    <row r="362" spans="2:14" x14ac:dyDescent="0.2">
      <c r="B362" s="107">
        <f t="shared" ca="1" si="35"/>
        <v>45129</v>
      </c>
      <c r="C362" s="98">
        <f t="shared" ca="1" si="41"/>
        <v>45129</v>
      </c>
      <c r="D362" s="21">
        <f t="shared" ca="1" si="36"/>
        <v>6</v>
      </c>
      <c r="E362" s="98">
        <f ca="1">VLOOKUP(C362,'Vakantie-Feestdagen'!B:B,1,1)</f>
        <v>45122</v>
      </c>
      <c r="F362" s="98">
        <f ca="1">INDEX('Vakantie-Feestdagen'!C:C,MATCH(E362,'Vakantie-Feestdagen'!B:B,0))</f>
        <v>45165</v>
      </c>
      <c r="G362" s="21" t="str">
        <f ca="1">INDEX('Vakantie-Feestdagen'!D:D,MATCH(E362,'Vakantie-Feestdagen'!B:B,0))</f>
        <v>Zomer</v>
      </c>
      <c r="H362" s="21">
        <f t="shared" ca="1" si="37"/>
        <v>1</v>
      </c>
      <c r="I362" s="21">
        <f ca="1">IFERROR(MIN(1, VLOOKUP(C362,'Vakantie-Feestdagen'!$U:$U,1,0)   ),0)</f>
        <v>0</v>
      </c>
      <c r="J362" s="21">
        <f ca="1">IFERROR(MIN(1, VLOOKUP(C362,Aanvraagformulier!$B$88:$B$104,1,0)   ),0)</f>
        <v>0</v>
      </c>
      <c r="K362" s="21">
        <f ca="1">IFERROR(MIN(1, VLOOKUP(C362,Aanvraagformulier!$N$88:$N$104,1,0)   ),0)</f>
        <v>0</v>
      </c>
      <c r="L362" s="21">
        <f t="shared" ca="1" si="38"/>
        <v>0</v>
      </c>
      <c r="M362" s="21">
        <f t="shared" ca="1" si="39"/>
        <v>0</v>
      </c>
      <c r="N362" s="105">
        <f t="shared" ca="1" si="40"/>
        <v>0</v>
      </c>
    </row>
    <row r="363" spans="2:14" x14ac:dyDescent="0.2">
      <c r="B363" s="107">
        <f t="shared" ca="1" si="35"/>
        <v>45130</v>
      </c>
      <c r="C363" s="98">
        <f t="shared" ca="1" si="41"/>
        <v>45130</v>
      </c>
      <c r="D363" s="21">
        <f t="shared" ca="1" si="36"/>
        <v>7</v>
      </c>
      <c r="E363" s="98">
        <f ca="1">VLOOKUP(C363,'Vakantie-Feestdagen'!B:B,1,1)</f>
        <v>45122</v>
      </c>
      <c r="F363" s="98">
        <f ca="1">INDEX('Vakantie-Feestdagen'!C:C,MATCH(E363,'Vakantie-Feestdagen'!B:B,0))</f>
        <v>45165</v>
      </c>
      <c r="G363" s="21" t="str">
        <f ca="1">INDEX('Vakantie-Feestdagen'!D:D,MATCH(E363,'Vakantie-Feestdagen'!B:B,0))</f>
        <v>Zomer</v>
      </c>
      <c r="H363" s="21">
        <f t="shared" ca="1" si="37"/>
        <v>1</v>
      </c>
      <c r="I363" s="21">
        <f ca="1">IFERROR(MIN(1, VLOOKUP(C363,'Vakantie-Feestdagen'!$U:$U,1,0)   ),0)</f>
        <v>0</v>
      </c>
      <c r="J363" s="21">
        <f ca="1">IFERROR(MIN(1, VLOOKUP(C363,Aanvraagformulier!$B$88:$B$104,1,0)   ),0)</f>
        <v>0</v>
      </c>
      <c r="K363" s="21">
        <f ca="1">IFERROR(MIN(1, VLOOKUP(C363,Aanvraagformulier!$N$88:$N$104,1,0)   ),0)</f>
        <v>0</v>
      </c>
      <c r="L363" s="21">
        <f t="shared" ca="1" si="38"/>
        <v>0</v>
      </c>
      <c r="M363" s="21">
        <f t="shared" ca="1" si="39"/>
        <v>0</v>
      </c>
      <c r="N363" s="105">
        <f t="shared" ca="1" si="40"/>
        <v>0</v>
      </c>
    </row>
    <row r="364" spans="2:14" x14ac:dyDescent="0.2">
      <c r="B364" s="107">
        <f t="shared" ca="1" si="35"/>
        <v>45131</v>
      </c>
      <c r="C364" s="98">
        <f t="shared" ca="1" si="41"/>
        <v>45131</v>
      </c>
      <c r="D364" s="21">
        <f t="shared" ca="1" si="36"/>
        <v>1</v>
      </c>
      <c r="E364" s="98">
        <f ca="1">VLOOKUP(C364,'Vakantie-Feestdagen'!B:B,1,1)</f>
        <v>45122</v>
      </c>
      <c r="F364" s="98">
        <f ca="1">INDEX('Vakantie-Feestdagen'!C:C,MATCH(E364,'Vakantie-Feestdagen'!B:B,0))</f>
        <v>45165</v>
      </c>
      <c r="G364" s="21" t="str">
        <f ca="1">INDEX('Vakantie-Feestdagen'!D:D,MATCH(E364,'Vakantie-Feestdagen'!B:B,0))</f>
        <v>Zomer</v>
      </c>
      <c r="H364" s="21">
        <f t="shared" ca="1" si="37"/>
        <v>1</v>
      </c>
      <c r="I364" s="21">
        <f ca="1">IFERROR(MIN(1, VLOOKUP(C364,'Vakantie-Feestdagen'!$U:$U,1,0)   ),0)</f>
        <v>0</v>
      </c>
      <c r="J364" s="21">
        <f ca="1">IFERROR(MIN(1, VLOOKUP(C364,Aanvraagformulier!$B$88:$B$104,1,0)   ),0)</f>
        <v>0</v>
      </c>
      <c r="K364" s="21">
        <f ca="1">IFERROR(MIN(1, VLOOKUP(C364,Aanvraagformulier!$N$88:$N$104,1,0)   ),0)</f>
        <v>0</v>
      </c>
      <c r="L364" s="21">
        <f t="shared" ca="1" si="38"/>
        <v>0</v>
      </c>
      <c r="M364" s="21">
        <f t="shared" ca="1" si="39"/>
        <v>0</v>
      </c>
      <c r="N364" s="105">
        <f t="shared" ca="1" si="40"/>
        <v>0</v>
      </c>
    </row>
    <row r="365" spans="2:14" x14ac:dyDescent="0.2">
      <c r="B365" s="107">
        <f t="shared" ca="1" si="35"/>
        <v>45132</v>
      </c>
      <c r="C365" s="98">
        <f t="shared" ca="1" si="41"/>
        <v>45132</v>
      </c>
      <c r="D365" s="21">
        <f t="shared" ca="1" si="36"/>
        <v>2</v>
      </c>
      <c r="E365" s="98">
        <f ca="1">VLOOKUP(C365,'Vakantie-Feestdagen'!B:B,1,1)</f>
        <v>45122</v>
      </c>
      <c r="F365" s="98">
        <f ca="1">INDEX('Vakantie-Feestdagen'!C:C,MATCH(E365,'Vakantie-Feestdagen'!B:B,0))</f>
        <v>45165</v>
      </c>
      <c r="G365" s="21" t="str">
        <f ca="1">INDEX('Vakantie-Feestdagen'!D:D,MATCH(E365,'Vakantie-Feestdagen'!B:B,0))</f>
        <v>Zomer</v>
      </c>
      <c r="H365" s="21">
        <f t="shared" ca="1" si="37"/>
        <v>1</v>
      </c>
      <c r="I365" s="21">
        <f ca="1">IFERROR(MIN(1, VLOOKUP(C365,'Vakantie-Feestdagen'!$U:$U,1,0)   ),0)</f>
        <v>0</v>
      </c>
      <c r="J365" s="21">
        <f ca="1">IFERROR(MIN(1, VLOOKUP(C365,Aanvraagformulier!$B$88:$B$104,1,0)   ),0)</f>
        <v>0</v>
      </c>
      <c r="K365" s="21">
        <f ca="1">IFERROR(MIN(1, VLOOKUP(C365,Aanvraagformulier!$N$88:$N$104,1,0)   ),0)</f>
        <v>0</v>
      </c>
      <c r="L365" s="21">
        <f t="shared" ca="1" si="38"/>
        <v>0</v>
      </c>
      <c r="M365" s="21">
        <f t="shared" ca="1" si="39"/>
        <v>0</v>
      </c>
      <c r="N365" s="105">
        <f t="shared" ca="1" si="40"/>
        <v>0</v>
      </c>
    </row>
    <row r="366" spans="2:14" x14ac:dyDescent="0.2">
      <c r="B366" s="107">
        <f t="shared" ca="1" si="35"/>
        <v>45133</v>
      </c>
      <c r="C366" s="98">
        <f t="shared" ca="1" si="41"/>
        <v>45133</v>
      </c>
      <c r="D366" s="21">
        <f t="shared" ca="1" si="36"/>
        <v>3</v>
      </c>
      <c r="E366" s="98">
        <f ca="1">VLOOKUP(C366,'Vakantie-Feestdagen'!B:B,1,1)</f>
        <v>45122</v>
      </c>
      <c r="F366" s="98">
        <f ca="1">INDEX('Vakantie-Feestdagen'!C:C,MATCH(E366,'Vakantie-Feestdagen'!B:B,0))</f>
        <v>45165</v>
      </c>
      <c r="G366" s="21" t="str">
        <f ca="1">INDEX('Vakantie-Feestdagen'!D:D,MATCH(E366,'Vakantie-Feestdagen'!B:B,0))</f>
        <v>Zomer</v>
      </c>
      <c r="H366" s="21">
        <f t="shared" ca="1" si="37"/>
        <v>1</v>
      </c>
      <c r="I366" s="21">
        <f ca="1">IFERROR(MIN(1, VLOOKUP(C366,'Vakantie-Feestdagen'!$U:$U,1,0)   ),0)</f>
        <v>0</v>
      </c>
      <c r="J366" s="21">
        <f ca="1">IFERROR(MIN(1, VLOOKUP(C366,Aanvraagformulier!$B$88:$B$104,1,0)   ),0)</f>
        <v>0</v>
      </c>
      <c r="K366" s="21">
        <f ca="1">IFERROR(MIN(1, VLOOKUP(C366,Aanvraagformulier!$N$88:$N$104,1,0)   ),0)</f>
        <v>0</v>
      </c>
      <c r="L366" s="21">
        <f t="shared" ca="1" si="38"/>
        <v>0</v>
      </c>
      <c r="M366" s="21">
        <f t="shared" ca="1" si="39"/>
        <v>0</v>
      </c>
      <c r="N366" s="105">
        <f t="shared" ca="1" si="40"/>
        <v>0</v>
      </c>
    </row>
    <row r="367" spans="2:14" x14ac:dyDescent="0.2">
      <c r="B367" s="107">
        <f t="shared" ca="1" si="35"/>
        <v>45134</v>
      </c>
      <c r="C367" s="98">
        <f t="shared" ca="1" si="41"/>
        <v>45134</v>
      </c>
      <c r="D367" s="21">
        <f t="shared" ca="1" si="36"/>
        <v>4</v>
      </c>
      <c r="E367" s="98">
        <f ca="1">VLOOKUP(C367,'Vakantie-Feestdagen'!B:B,1,1)</f>
        <v>45122</v>
      </c>
      <c r="F367" s="98">
        <f ca="1">INDEX('Vakantie-Feestdagen'!C:C,MATCH(E367,'Vakantie-Feestdagen'!B:B,0))</f>
        <v>45165</v>
      </c>
      <c r="G367" s="21" t="str">
        <f ca="1">INDEX('Vakantie-Feestdagen'!D:D,MATCH(E367,'Vakantie-Feestdagen'!B:B,0))</f>
        <v>Zomer</v>
      </c>
      <c r="H367" s="21">
        <f t="shared" ca="1" si="37"/>
        <v>1</v>
      </c>
      <c r="I367" s="21">
        <f ca="1">IFERROR(MIN(1, VLOOKUP(C367,'Vakantie-Feestdagen'!$U:$U,1,0)   ),0)</f>
        <v>0</v>
      </c>
      <c r="J367" s="21">
        <f ca="1">IFERROR(MIN(1, VLOOKUP(C367,Aanvraagformulier!$B$88:$B$104,1,0)   ),0)</f>
        <v>0</v>
      </c>
      <c r="K367" s="21">
        <f ca="1">IFERROR(MIN(1, VLOOKUP(C367,Aanvraagformulier!$N$88:$N$104,1,0)   ),0)</f>
        <v>0</v>
      </c>
      <c r="L367" s="21">
        <f t="shared" ca="1" si="38"/>
        <v>0</v>
      </c>
      <c r="M367" s="21">
        <f t="shared" ca="1" si="39"/>
        <v>0</v>
      </c>
      <c r="N367" s="105">
        <f t="shared" ca="1" si="40"/>
        <v>0</v>
      </c>
    </row>
    <row r="368" spans="2:14" x14ac:dyDescent="0.2">
      <c r="B368" s="107">
        <f t="shared" ca="1" si="35"/>
        <v>45135</v>
      </c>
      <c r="C368" s="98">
        <f t="shared" ca="1" si="41"/>
        <v>45135</v>
      </c>
      <c r="D368" s="21">
        <f t="shared" ca="1" si="36"/>
        <v>5</v>
      </c>
      <c r="E368" s="98">
        <f ca="1">VLOOKUP(C368,'Vakantie-Feestdagen'!B:B,1,1)</f>
        <v>45122</v>
      </c>
      <c r="F368" s="98">
        <f ca="1">INDEX('Vakantie-Feestdagen'!C:C,MATCH(E368,'Vakantie-Feestdagen'!B:B,0))</f>
        <v>45165</v>
      </c>
      <c r="G368" s="21" t="str">
        <f ca="1">INDEX('Vakantie-Feestdagen'!D:D,MATCH(E368,'Vakantie-Feestdagen'!B:B,0))</f>
        <v>Zomer</v>
      </c>
      <c r="H368" s="21">
        <f t="shared" ca="1" si="37"/>
        <v>1</v>
      </c>
      <c r="I368" s="21">
        <f ca="1">IFERROR(MIN(1, VLOOKUP(C368,'Vakantie-Feestdagen'!$U:$U,1,0)   ),0)</f>
        <v>0</v>
      </c>
      <c r="J368" s="21">
        <f ca="1">IFERROR(MIN(1, VLOOKUP(C368,Aanvraagformulier!$B$88:$B$104,1,0)   ),0)</f>
        <v>0</v>
      </c>
      <c r="K368" s="21">
        <f ca="1">IFERROR(MIN(1, VLOOKUP(C368,Aanvraagformulier!$N$88:$N$104,1,0)   ),0)</f>
        <v>0</v>
      </c>
      <c r="L368" s="21">
        <f t="shared" ca="1" si="38"/>
        <v>0</v>
      </c>
      <c r="M368" s="21">
        <f t="shared" ca="1" si="39"/>
        <v>0</v>
      </c>
      <c r="N368" s="105">
        <f t="shared" ca="1" si="40"/>
        <v>0</v>
      </c>
    </row>
    <row r="369" spans="2:14" x14ac:dyDescent="0.2">
      <c r="B369" s="107">
        <f t="shared" ca="1" si="35"/>
        <v>45136</v>
      </c>
      <c r="C369" s="98">
        <f t="shared" ca="1" si="41"/>
        <v>45136</v>
      </c>
      <c r="D369" s="21">
        <f t="shared" ca="1" si="36"/>
        <v>6</v>
      </c>
      <c r="E369" s="98">
        <f ca="1">VLOOKUP(C369,'Vakantie-Feestdagen'!B:B,1,1)</f>
        <v>45122</v>
      </c>
      <c r="F369" s="98">
        <f ca="1">INDEX('Vakantie-Feestdagen'!C:C,MATCH(E369,'Vakantie-Feestdagen'!B:B,0))</f>
        <v>45165</v>
      </c>
      <c r="G369" s="21" t="str">
        <f ca="1">INDEX('Vakantie-Feestdagen'!D:D,MATCH(E369,'Vakantie-Feestdagen'!B:B,0))</f>
        <v>Zomer</v>
      </c>
      <c r="H369" s="21">
        <f t="shared" ca="1" si="37"/>
        <v>1</v>
      </c>
      <c r="I369" s="21">
        <f ca="1">IFERROR(MIN(1, VLOOKUP(C369,'Vakantie-Feestdagen'!$U:$U,1,0)   ),0)</f>
        <v>0</v>
      </c>
      <c r="J369" s="21">
        <f ca="1">IFERROR(MIN(1, VLOOKUP(C369,Aanvraagformulier!$B$88:$B$104,1,0)   ),0)</f>
        <v>0</v>
      </c>
      <c r="K369" s="21">
        <f ca="1">IFERROR(MIN(1, VLOOKUP(C369,Aanvraagformulier!$N$88:$N$104,1,0)   ),0)</f>
        <v>0</v>
      </c>
      <c r="L369" s="21">
        <f t="shared" ca="1" si="38"/>
        <v>0</v>
      </c>
      <c r="M369" s="21">
        <f t="shared" ca="1" si="39"/>
        <v>0</v>
      </c>
      <c r="N369" s="105">
        <f t="shared" ca="1" si="40"/>
        <v>0</v>
      </c>
    </row>
    <row r="370" spans="2:14" x14ac:dyDescent="0.2">
      <c r="B370" s="107">
        <f t="shared" ca="1" si="35"/>
        <v>45137</v>
      </c>
      <c r="C370" s="98">
        <f t="shared" ca="1" si="41"/>
        <v>45137</v>
      </c>
      <c r="D370" s="21">
        <f t="shared" ca="1" si="36"/>
        <v>7</v>
      </c>
      <c r="E370" s="98">
        <f ca="1">VLOOKUP(C370,'Vakantie-Feestdagen'!B:B,1,1)</f>
        <v>45122</v>
      </c>
      <c r="F370" s="98">
        <f ca="1">INDEX('Vakantie-Feestdagen'!C:C,MATCH(E370,'Vakantie-Feestdagen'!B:B,0))</f>
        <v>45165</v>
      </c>
      <c r="G370" s="21" t="str">
        <f ca="1">INDEX('Vakantie-Feestdagen'!D:D,MATCH(E370,'Vakantie-Feestdagen'!B:B,0))</f>
        <v>Zomer</v>
      </c>
      <c r="H370" s="21">
        <f t="shared" ca="1" si="37"/>
        <v>1</v>
      </c>
      <c r="I370" s="21">
        <f ca="1">IFERROR(MIN(1, VLOOKUP(C370,'Vakantie-Feestdagen'!$U:$U,1,0)   ),0)</f>
        <v>0</v>
      </c>
      <c r="J370" s="21">
        <f ca="1">IFERROR(MIN(1, VLOOKUP(C370,Aanvraagformulier!$B$88:$B$104,1,0)   ),0)</f>
        <v>0</v>
      </c>
      <c r="K370" s="21">
        <f ca="1">IFERROR(MIN(1, VLOOKUP(C370,Aanvraagformulier!$N$88:$N$104,1,0)   ),0)</f>
        <v>0</v>
      </c>
      <c r="L370" s="21">
        <f t="shared" ca="1" si="38"/>
        <v>0</v>
      </c>
      <c r="M370" s="21">
        <f t="shared" ca="1" si="39"/>
        <v>0</v>
      </c>
      <c r="N370" s="105">
        <f t="shared" ca="1" si="40"/>
        <v>0</v>
      </c>
    </row>
    <row r="371" spans="2:14" x14ac:dyDescent="0.2">
      <c r="B371" s="107">
        <f t="shared" ca="1" si="35"/>
        <v>45138</v>
      </c>
      <c r="C371" s="98">
        <f t="shared" ca="1" si="41"/>
        <v>45138</v>
      </c>
      <c r="D371" s="21">
        <f t="shared" ca="1" si="36"/>
        <v>1</v>
      </c>
      <c r="E371" s="98">
        <f ca="1">VLOOKUP(C371,'Vakantie-Feestdagen'!B:B,1,1)</f>
        <v>45122</v>
      </c>
      <c r="F371" s="98">
        <f ca="1">INDEX('Vakantie-Feestdagen'!C:C,MATCH(E371,'Vakantie-Feestdagen'!B:B,0))</f>
        <v>45165</v>
      </c>
      <c r="G371" s="21" t="str">
        <f ca="1">INDEX('Vakantie-Feestdagen'!D:D,MATCH(E371,'Vakantie-Feestdagen'!B:B,0))</f>
        <v>Zomer</v>
      </c>
      <c r="H371" s="21">
        <f t="shared" ca="1" si="37"/>
        <v>1</v>
      </c>
      <c r="I371" s="21">
        <f ca="1">IFERROR(MIN(1, VLOOKUP(C371,'Vakantie-Feestdagen'!$U:$U,1,0)   ),0)</f>
        <v>0</v>
      </c>
      <c r="J371" s="21">
        <f ca="1">IFERROR(MIN(1, VLOOKUP(C371,Aanvraagformulier!$B$88:$B$104,1,0)   ),0)</f>
        <v>0</v>
      </c>
      <c r="K371" s="21">
        <f ca="1">IFERROR(MIN(1, VLOOKUP(C371,Aanvraagformulier!$N$88:$N$104,1,0)   ),0)</f>
        <v>0</v>
      </c>
      <c r="L371" s="21">
        <f t="shared" ca="1" si="38"/>
        <v>0</v>
      </c>
      <c r="M371" s="21">
        <f t="shared" ca="1" si="39"/>
        <v>0</v>
      </c>
      <c r="N371" s="105">
        <f t="shared" ca="1" si="40"/>
        <v>0</v>
      </c>
    </row>
    <row r="372" spans="2:14" x14ac:dyDescent="0.2">
      <c r="B372" s="107">
        <f t="shared" ca="1" si="35"/>
        <v>45139</v>
      </c>
      <c r="C372" s="98">
        <f t="shared" ca="1" si="41"/>
        <v>45139</v>
      </c>
      <c r="D372" s="21">
        <f t="shared" ca="1" si="36"/>
        <v>2</v>
      </c>
      <c r="E372" s="98">
        <f ca="1">VLOOKUP(C372,'Vakantie-Feestdagen'!B:B,1,1)</f>
        <v>45122</v>
      </c>
      <c r="F372" s="98">
        <f ca="1">INDEX('Vakantie-Feestdagen'!C:C,MATCH(E372,'Vakantie-Feestdagen'!B:B,0))</f>
        <v>45165</v>
      </c>
      <c r="G372" s="21" t="str">
        <f ca="1">INDEX('Vakantie-Feestdagen'!D:D,MATCH(E372,'Vakantie-Feestdagen'!B:B,0))</f>
        <v>Zomer</v>
      </c>
      <c r="H372" s="21">
        <f t="shared" ca="1" si="37"/>
        <v>1</v>
      </c>
      <c r="I372" s="21">
        <f ca="1">IFERROR(MIN(1, VLOOKUP(C372,'Vakantie-Feestdagen'!$U:$U,1,0)   ),0)</f>
        <v>0</v>
      </c>
      <c r="J372" s="21">
        <f ca="1">IFERROR(MIN(1, VLOOKUP(C372,Aanvraagformulier!$B$88:$B$104,1,0)   ),0)</f>
        <v>0</v>
      </c>
      <c r="K372" s="21">
        <f ca="1">IFERROR(MIN(1, VLOOKUP(C372,Aanvraagformulier!$N$88:$N$104,1,0)   ),0)</f>
        <v>0</v>
      </c>
      <c r="L372" s="21">
        <f t="shared" ca="1" si="38"/>
        <v>0</v>
      </c>
      <c r="M372" s="21">
        <f t="shared" ca="1" si="39"/>
        <v>0</v>
      </c>
      <c r="N372" s="105">
        <f t="shared" ca="1" si="40"/>
        <v>0</v>
      </c>
    </row>
    <row r="373" spans="2:14" x14ac:dyDescent="0.2">
      <c r="B373" s="107">
        <f t="shared" ca="1" si="35"/>
        <v>45140</v>
      </c>
      <c r="C373" s="98">
        <f t="shared" ca="1" si="41"/>
        <v>45140</v>
      </c>
      <c r="D373" s="21">
        <f t="shared" ca="1" si="36"/>
        <v>3</v>
      </c>
      <c r="E373" s="98">
        <f ca="1">VLOOKUP(C373,'Vakantie-Feestdagen'!B:B,1,1)</f>
        <v>45122</v>
      </c>
      <c r="F373" s="98">
        <f ca="1">INDEX('Vakantie-Feestdagen'!C:C,MATCH(E373,'Vakantie-Feestdagen'!B:B,0))</f>
        <v>45165</v>
      </c>
      <c r="G373" s="21" t="str">
        <f ca="1">INDEX('Vakantie-Feestdagen'!D:D,MATCH(E373,'Vakantie-Feestdagen'!B:B,0))</f>
        <v>Zomer</v>
      </c>
      <c r="H373" s="21">
        <f t="shared" ca="1" si="37"/>
        <v>1</v>
      </c>
      <c r="I373" s="21">
        <f ca="1">IFERROR(MIN(1, VLOOKUP(C373,'Vakantie-Feestdagen'!$U:$U,1,0)   ),0)</f>
        <v>0</v>
      </c>
      <c r="J373" s="21">
        <f ca="1">IFERROR(MIN(1, VLOOKUP(C373,Aanvraagformulier!$B$88:$B$104,1,0)   ),0)</f>
        <v>0</v>
      </c>
      <c r="K373" s="21">
        <f ca="1">IFERROR(MIN(1, VLOOKUP(C373,Aanvraagformulier!$N$88:$N$104,1,0)   ),0)</f>
        <v>0</v>
      </c>
      <c r="L373" s="21">
        <f t="shared" ca="1" si="38"/>
        <v>0</v>
      </c>
      <c r="M373" s="21">
        <f t="shared" ca="1" si="39"/>
        <v>0</v>
      </c>
      <c r="N373" s="105">
        <f t="shared" ca="1" si="40"/>
        <v>0</v>
      </c>
    </row>
    <row r="374" spans="2:14" ht="3.75" customHeight="1" x14ac:dyDescent="0.2">
      <c r="B374" s="104"/>
      <c r="N374" s="103"/>
    </row>
    <row r="375" spans="2:14" x14ac:dyDescent="0.2">
      <c r="B375" s="102"/>
      <c r="C375" s="101"/>
      <c r="D375" s="100"/>
      <c r="E375" s="100"/>
      <c r="F375" s="100"/>
      <c r="G375" s="100"/>
      <c r="H375" s="100"/>
      <c r="I375" s="100"/>
      <c r="J375" s="100"/>
      <c r="K375" s="100"/>
      <c r="L375" s="100"/>
      <c r="M375" s="100"/>
      <c r="N375" s="99" t="e">
        <f ca="1">SUM(N7:N374)</f>
        <v>#N/A</v>
      </c>
    </row>
  </sheetData>
  <sheetProtection algorithmName="SHA-512" hashValue="7hTMMsTCtJkC0c4wZFe7iEixU7kDBdecHKtFjyEwKXr7zSw0pXbdKQfa56nGaww5HrSPTi0C3/+AHeIlyXLHoA==" saltValue="EQ7Jc0h9PhzU46tiMoajVA==" spinCount="100000" sheet="1" objects="1" scenarios="1"/>
  <mergeCells count="1">
    <mergeCell ref="AG24:AH27"/>
  </mergeCells>
  <conditionalFormatting sqref="B7:N373">
    <cfRule type="expression" dxfId="2" priority="3">
      <formula>$D7&gt;=6</formula>
    </cfRule>
  </conditionalFormatting>
  <conditionalFormatting sqref="E7:G373">
    <cfRule type="expression" dxfId="1" priority="2">
      <formula>$H7=0</formula>
    </cfRule>
  </conditionalFormatting>
  <conditionalFormatting sqref="N7:N373">
    <cfRule type="expression" dxfId="0" priority="1">
      <formula>N7=0</formula>
    </cfRule>
  </conditionalFormatting>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4"/>
  <sheetViews>
    <sheetView workbookViewId="0">
      <selection activeCell="C4" sqref="C4"/>
    </sheetView>
  </sheetViews>
  <sheetFormatPr defaultRowHeight="14.25" x14ac:dyDescent="0.2"/>
  <cols>
    <col min="1" max="1" width="9" style="226"/>
    <col min="2" max="2" width="19.125" style="227" customWidth="1"/>
    <col min="3" max="3" width="62.125" style="223" customWidth="1"/>
  </cols>
  <sheetData>
    <row r="1" spans="1:3" s="225" customFormat="1" ht="15" x14ac:dyDescent="0.25">
      <c r="A1" s="226" t="s">
        <v>145</v>
      </c>
      <c r="B1" s="227" t="s">
        <v>146</v>
      </c>
      <c r="C1" s="224" t="s">
        <v>147</v>
      </c>
    </row>
    <row r="2" spans="1:3" ht="28.5" x14ac:dyDescent="0.2">
      <c r="A2" s="226">
        <v>202001</v>
      </c>
      <c r="B2" s="227">
        <v>43866</v>
      </c>
      <c r="C2" s="223" t="s">
        <v>148</v>
      </c>
    </row>
    <row r="3" spans="1:3" x14ac:dyDescent="0.2">
      <c r="A3" s="226">
        <v>202011</v>
      </c>
      <c r="B3" s="227">
        <v>44137</v>
      </c>
      <c r="C3" s="223" t="s">
        <v>149</v>
      </c>
    </row>
    <row r="4" spans="1:3" ht="72" x14ac:dyDescent="0.2">
      <c r="A4" s="226">
        <v>202011</v>
      </c>
      <c r="B4" s="227">
        <v>44137</v>
      </c>
      <c r="C4" s="223" t="s">
        <v>150</v>
      </c>
    </row>
  </sheetData>
  <sheetProtection algorithmName="SHA-512" hashValue="h6g29v0/LziKqGm09acSbwmvzWx5+cglt+zp5w1fw624NSoRZz77nclFHjmgT6rWRdYK1IuZM+5vucQw7ibPpA==" saltValue="nMT7PiNjXw1PtV4MhzVKdg==" spinCount="100000" sheet="1" objects="1" scenarios="1"/>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DEF1EF51637F844DBEEC7FC897D24CFB" ma:contentTypeVersion="11" ma:contentTypeDescription="Een nieuw document maken." ma:contentTypeScope="" ma:versionID="0b9d5afddcd659b58c2ab3661f8da3ab">
  <xsd:schema xmlns:xsd="http://www.w3.org/2001/XMLSchema" xmlns:xs="http://www.w3.org/2001/XMLSchema" xmlns:p="http://schemas.microsoft.com/office/2006/metadata/properties" xmlns:ns2="46ee50b7-088a-44a1-b837-2a0299a9308e" xmlns:ns3="7895a175-6f19-4ceb-a4a1-920846e77b57" targetNamespace="http://schemas.microsoft.com/office/2006/metadata/properties" ma:root="true" ma:fieldsID="38b62c5292de2255b6caf54a069e3e47" ns2:_="" ns3:_="">
    <xsd:import namespace="46ee50b7-088a-44a1-b837-2a0299a9308e"/>
    <xsd:import namespace="7895a175-6f19-4ceb-a4a1-920846e77b57"/>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ee50b7-088a-44a1-b837-2a0299a9308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3" nillable="true" ma:taxonomy="true" ma:internalName="lcf76f155ced4ddcb4097134ff3c332f" ma:taxonomyFieldName="MediaServiceImageTags" ma:displayName="Afbeeldingtags" ma:readOnly="false" ma:fieldId="{5cf76f15-5ced-4ddc-b409-7134ff3c332f}" ma:taxonomyMulti="true" ma:sspId="854528c1-d428-40d4-b2ff-ac9bb6e28bf5"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95a175-6f19-4ceb-a4a1-920846e77b57" elementFormDefault="qualified">
    <xsd:import namespace="http://schemas.microsoft.com/office/2006/documentManagement/types"/>
    <xsd:import namespace="http://schemas.microsoft.com/office/infopath/2007/PartnerControls"/>
    <xsd:element name="SharedWithUsers" ma:index="10" nillable="true" ma:displayName="Gedeeld met"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Gedeeld met details" ma:internalName="SharedWithDetails" ma:readOnly="true">
      <xsd:simpleType>
        <xsd:restriction base="dms:Note">
          <xsd:maxLength value="255"/>
        </xsd:restriction>
      </xsd:simpleType>
    </xsd:element>
    <xsd:element name="TaxCatchAll" ma:index="14" nillable="true" ma:displayName="Taxonomy Catch All Column" ma:hidden="true" ma:list="{3c6ba9b6-9d37-4fd7-b43c-3fb9d74856f1}" ma:internalName="TaxCatchAll" ma:showField="CatchAllData" ma:web="7895a175-6f19-4ceb-a4a1-920846e77b5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oudstype"/>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46ee50b7-088a-44a1-b837-2a0299a9308e">
      <Terms xmlns="http://schemas.microsoft.com/office/infopath/2007/PartnerControls"/>
    </lcf76f155ced4ddcb4097134ff3c332f>
    <TaxCatchAll xmlns="7895a175-6f19-4ceb-a4a1-920846e77b57" xsi:nil="true"/>
  </documentManagement>
</p:properties>
</file>

<file path=customXml/itemProps1.xml><?xml version="1.0" encoding="utf-8"?>
<ds:datastoreItem xmlns:ds="http://schemas.openxmlformats.org/officeDocument/2006/customXml" ds:itemID="{70B90C71-AA59-4FC8-B7C9-E211F54841D6}">
  <ds:schemaRefs>
    <ds:schemaRef ds:uri="http://schemas.microsoft.com/sharepoint/v3/contenttype/forms"/>
  </ds:schemaRefs>
</ds:datastoreItem>
</file>

<file path=customXml/itemProps2.xml><?xml version="1.0" encoding="utf-8"?>
<ds:datastoreItem xmlns:ds="http://schemas.openxmlformats.org/officeDocument/2006/customXml" ds:itemID="{64C8CD47-4F27-4411-B65A-8CB29D1152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ee50b7-088a-44a1-b837-2a0299a9308e"/>
    <ds:schemaRef ds:uri="7895a175-6f19-4ceb-a4a1-920846e77b5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2685F9D-653D-42A2-BDD5-8B08DFABA9D7}">
  <ds:schemaRefs>
    <ds:schemaRef ds:uri="http://schemas.microsoft.com/office/2006/documentManagement/types"/>
    <ds:schemaRef ds:uri="http://schemas.openxmlformats.org/package/2006/metadata/core-properties"/>
    <ds:schemaRef ds:uri="a3060557-d368-480d-80ab-18d613879a5b"/>
    <ds:schemaRef ds:uri="http://purl.org/dc/elements/1.1/"/>
    <ds:schemaRef ds:uri="http://purl.org/dc/dcmitype/"/>
    <ds:schemaRef ds:uri="69f0d5fe-0e14-4e41-baa5-24f22ad36865"/>
    <ds:schemaRef ds:uri="http://purl.org/dc/terms/"/>
    <ds:schemaRef ds:uri="http://schemas.microsoft.com/office/infopath/2007/PartnerControls"/>
    <ds:schemaRef ds:uri="http://schemas.microsoft.com/office/2006/metadata/properties"/>
    <ds:schemaRef ds:uri="http://www.w3.org/XML/1998/namespace"/>
    <ds:schemaRef ds:uri="46ee50b7-088a-44a1-b837-2a0299a9308e"/>
    <ds:schemaRef ds:uri="7895a175-6f19-4ceb-a4a1-920846e77b57"/>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Werkbladen</vt:lpstr>
      </vt:variant>
      <vt:variant>
        <vt:i4>6</vt:i4>
      </vt:variant>
      <vt:variant>
        <vt:lpstr>Benoemde bereiken</vt:lpstr>
      </vt:variant>
      <vt:variant>
        <vt:i4>3</vt:i4>
      </vt:variant>
    </vt:vector>
  </HeadingPairs>
  <TitlesOfParts>
    <vt:vector size="9" baseType="lpstr">
      <vt:lpstr>Toelichting</vt:lpstr>
      <vt:lpstr>Aanvraagformulier</vt:lpstr>
      <vt:lpstr>Schoolvakanties</vt:lpstr>
      <vt:lpstr>Vakantie-Feestdagen</vt:lpstr>
      <vt:lpstr>Kalender</vt:lpstr>
      <vt:lpstr>Versies</vt:lpstr>
      <vt:lpstr>Aanvraagformulier!Afdrukbereik</vt:lpstr>
      <vt:lpstr>Kalender!Afdrukbereik</vt:lpstr>
      <vt:lpstr>Toelichting!Afdrukbereik</vt:lpstr>
    </vt:vector>
  </TitlesOfParts>
  <Company>Van Oers 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RBanus</dc:creator>
  <cp:lastModifiedBy>Eline Dekker</cp:lastModifiedBy>
  <cp:lastPrinted>2023-06-09T09:35:36Z</cp:lastPrinted>
  <dcterms:created xsi:type="dcterms:W3CDTF">2017-05-05T11:58:45Z</dcterms:created>
  <dcterms:modified xsi:type="dcterms:W3CDTF">2023-06-29T12:55:39Z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0x010100DEF1EF51637F844DBEEC7FC897D24CFB</vt:lpwstr>
  </property>
  <property fmtid="{D5CDD505-2E9C-101B-9397-08002B2CF9AE}" pid="3" name="Order">
    <vt:r8>248800</vt:r8>
  </property>
  <property fmtid="{D5CDD505-2E9C-101B-9397-08002B2CF9AE}" pid="4" name="MediaServiceImageTags">
    <vt:lpwstr/>
  </property>
</Properties>
</file>