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10"/>
  <workbookPr codeName="ThisWorkbook"/>
  <mc:AlternateContent xmlns:mc="http://schemas.openxmlformats.org/markup-compatibility/2006">
    <mc:Choice Requires="x15">
      <x15ac:absPath xmlns:x15ac="http://schemas.microsoft.com/office/spreadsheetml/2010/11/ac" url="M:\Algemeen\Onderwijs\2022\PSA\Afdeling PSA\Eline\Formulieren\"/>
    </mc:Choice>
  </mc:AlternateContent>
  <xr:revisionPtr revIDLastSave="6" documentId="11_C43203EC3CD8B1C0F3071B62C3ADED04E365C660" xr6:coauthVersionLast="47" xr6:coauthVersionMax="47" xr10:uidLastSave="{75AB307A-406D-4274-A9C3-958D8BF9A614}"/>
  <bookViews>
    <workbookView xWindow="0" yWindow="465" windowWidth="15360" windowHeight="19275" xr2:uid="{00000000-000D-0000-FFFF-FFFF00000000}"/>
  </bookViews>
  <sheets>
    <sheet name="Zwangerschapsverlof" sheetId="1" r:id="rId1"/>
    <sheet name="Vakantie" sheetId="2" r:id="rId2"/>
    <sheet name="Kalender" sheetId="3" r:id="rId3"/>
    <sheet name="regelgeving" sheetId="4" r:id="rId4"/>
  </sheets>
  <definedNames>
    <definedName name="_xlnm.Print_Area" localSheetId="2">Kalender!$B:$U</definedName>
    <definedName name="_xlnm.Print_Area" localSheetId="0">Zwangerschapsverlof!$B$2:$M$116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7" i="2" l="1"/>
  <c r="P37" i="2"/>
  <c r="R37" i="2" s="1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R13" i="2" s="1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  <c r="R15" i="2" l="1"/>
  <c r="R19" i="2"/>
  <c r="R30" i="2"/>
  <c r="R31" i="2"/>
  <c r="R5" i="2"/>
  <c r="R17" i="2"/>
  <c r="R21" i="2"/>
  <c r="R29" i="2"/>
  <c r="R4" i="2"/>
  <c r="R16" i="2"/>
  <c r="R20" i="2"/>
  <c r="R32" i="2"/>
  <c r="R8" i="2"/>
  <c r="R12" i="2"/>
  <c r="R23" i="2"/>
  <c r="R27" i="2"/>
  <c r="R34" i="2"/>
  <c r="R9" i="2"/>
  <c r="R24" i="2"/>
  <c r="R28" i="2"/>
  <c r="R35" i="2"/>
  <c r="R10" i="2"/>
  <c r="R36" i="2"/>
  <c r="R6" i="2"/>
  <c r="R25" i="2"/>
  <c r="R3" i="2"/>
  <c r="R14" i="2"/>
  <c r="R18" i="2"/>
  <c r="R33" i="2"/>
  <c r="R7" i="2"/>
  <c r="R11" i="2"/>
  <c r="R22" i="2"/>
  <c r="R26" i="2"/>
  <c r="T4" i="2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AH4" i="2"/>
  <c r="AH5" i="2"/>
  <c r="AH6" i="2"/>
  <c r="Z4" i="2" s="1"/>
  <c r="AH7" i="2"/>
  <c r="Z5" i="2" s="1"/>
  <c r="AH8" i="2"/>
  <c r="Z6" i="2" s="1"/>
  <c r="AH9" i="2"/>
  <c r="AH10" i="2"/>
  <c r="AH11" i="2"/>
  <c r="AH12" i="2"/>
  <c r="AH13" i="2"/>
  <c r="AH14" i="2"/>
  <c r="AH3" i="2"/>
  <c r="Z21" i="2" l="1"/>
  <c r="Z20" i="2"/>
  <c r="Z19" i="2"/>
  <c r="Z36" i="2"/>
  <c r="Z35" i="2"/>
  <c r="Z34" i="2"/>
  <c r="AX25" i="3" l="1"/>
  <c r="B95" i="1" l="1"/>
  <c r="AX23" i="3"/>
  <c r="B33" i="1"/>
  <c r="P24" i="1"/>
  <c r="M62" i="1"/>
  <c r="AW30" i="3"/>
  <c r="AW33" i="3"/>
  <c r="AW32" i="3"/>
  <c r="AW31" i="3"/>
  <c r="B41" i="1"/>
  <c r="AW2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4" i="3"/>
  <c r="AW35" i="3"/>
  <c r="AW36" i="3"/>
  <c r="AW37" i="3"/>
  <c r="AW38" i="3"/>
  <c r="AW39" i="3"/>
  <c r="AW40" i="3"/>
  <c r="AW41" i="3"/>
  <c r="AW42" i="3"/>
  <c r="AW43" i="3"/>
  <c r="AW1" i="3"/>
  <c r="AX37" i="3"/>
  <c r="K73" i="3" s="1"/>
  <c r="U73" i="3" s="1"/>
  <c r="AX26" i="3"/>
  <c r="AX21" i="3"/>
  <c r="AX20" i="3"/>
  <c r="K19" i="1"/>
  <c r="J37" i="1"/>
  <c r="AX13" i="3"/>
  <c r="BA9" i="3"/>
  <c r="BC9" i="3"/>
  <c r="BB9" i="3"/>
  <c r="AZ9" i="3"/>
  <c r="AY9" i="3"/>
  <c r="AC2" i="2"/>
  <c r="AC17" i="2"/>
  <c r="AC32" i="2"/>
  <c r="AC47" i="2"/>
  <c r="B35" i="1"/>
  <c r="B37" i="1"/>
  <c r="K27" i="3"/>
  <c r="U27" i="3" s="1"/>
  <c r="K125" i="3"/>
  <c r="U125" i="3" s="1"/>
  <c r="K152" i="3"/>
  <c r="U152" i="3" s="1"/>
  <c r="K280" i="3"/>
  <c r="U280" i="3" s="1"/>
  <c r="K371" i="3"/>
  <c r="U371" i="3" s="1"/>
  <c r="K519" i="3"/>
  <c r="U519" i="3" s="1"/>
  <c r="K616" i="3"/>
  <c r="U616" i="3" s="1"/>
  <c r="K620" i="3"/>
  <c r="U620" i="3" s="1"/>
  <c r="K637" i="3"/>
  <c r="U637" i="3" s="1"/>
  <c r="K650" i="3"/>
  <c r="U650" i="3" s="1"/>
  <c r="K651" i="3"/>
  <c r="U651" i="3" s="1"/>
  <c r="K670" i="3"/>
  <c r="U670" i="3" s="1"/>
  <c r="K682" i="3"/>
  <c r="U682" i="3" s="1"/>
  <c r="K684" i="3"/>
  <c r="U684" i="3" s="1"/>
  <c r="K704" i="3"/>
  <c r="U704" i="3" s="1"/>
  <c r="K715" i="3"/>
  <c r="U715" i="3" s="1"/>
  <c r="K717" i="3"/>
  <c r="U717" i="3" s="1"/>
  <c r="K736" i="3"/>
  <c r="U736" i="3" s="1"/>
  <c r="K748" i="3"/>
  <c r="U748" i="3" s="1"/>
  <c r="K751" i="3"/>
  <c r="U751" i="3" s="1"/>
  <c r="K767" i="3"/>
  <c r="U767" i="3" s="1"/>
  <c r="K779" i="3"/>
  <c r="U779" i="3" s="1"/>
  <c r="K782" i="3"/>
  <c r="U782" i="3" s="1"/>
  <c r="K800" i="3"/>
  <c r="U800" i="3" s="1"/>
  <c r="K813" i="3"/>
  <c r="U813" i="3" s="1"/>
  <c r="K814" i="3"/>
  <c r="U814" i="3" s="1"/>
  <c r="K831" i="3"/>
  <c r="U831" i="3" s="1"/>
  <c r="K844" i="3"/>
  <c r="U844" i="3" s="1"/>
  <c r="K846" i="3"/>
  <c r="U846" i="3" s="1"/>
  <c r="K865" i="3"/>
  <c r="U865" i="3" s="1"/>
  <c r="K875" i="3"/>
  <c r="U875" i="3" s="1"/>
  <c r="K878" i="3"/>
  <c r="U878" i="3" s="1"/>
  <c r="K896" i="3"/>
  <c r="U896" i="3" s="1"/>
  <c r="K911" i="3"/>
  <c r="U911" i="3" s="1"/>
  <c r="K914" i="3"/>
  <c r="U914" i="3" s="1"/>
  <c r="K932" i="3"/>
  <c r="U932" i="3" s="1"/>
  <c r="K942" i="3"/>
  <c r="U942" i="3" s="1"/>
  <c r="K943" i="3"/>
  <c r="U943" i="3" s="1"/>
  <c r="K965" i="3"/>
  <c r="U965" i="3" s="1"/>
  <c r="K977" i="3"/>
  <c r="U977" i="3" s="1"/>
  <c r="K979" i="3"/>
  <c r="U979" i="3" s="1"/>
  <c r="K999" i="3"/>
  <c r="U999" i="3" s="1"/>
  <c r="K1010" i="3"/>
  <c r="U1010" i="3" s="1"/>
  <c r="K1012" i="3"/>
  <c r="U1012" i="3" s="1"/>
  <c r="K1030" i="3"/>
  <c r="U1030" i="3" s="1"/>
  <c r="K1041" i="3"/>
  <c r="U1041" i="3" s="1"/>
  <c r="K1043" i="3"/>
  <c r="U1043" i="3" s="1"/>
  <c r="K1062" i="3"/>
  <c r="U1062" i="3" s="1"/>
  <c r="K1071" i="3"/>
  <c r="U1071" i="3" s="1"/>
  <c r="K1074" i="3"/>
  <c r="U1074" i="3" s="1"/>
  <c r="K1090" i="3"/>
  <c r="U1090" i="3" s="1"/>
  <c r="K1104" i="3"/>
  <c r="U1104" i="3" s="1"/>
  <c r="K1105" i="3"/>
  <c r="U1105" i="3" s="1"/>
  <c r="G37" i="1"/>
  <c r="E73" i="1" s="1"/>
  <c r="E74" i="1"/>
  <c r="E75" i="1"/>
  <c r="K391" i="3" l="1"/>
  <c r="U391" i="3" s="1"/>
  <c r="K1086" i="3"/>
  <c r="U1086" i="3" s="1"/>
  <c r="K1058" i="3"/>
  <c r="U1058" i="3" s="1"/>
  <c r="K1025" i="3"/>
  <c r="U1025" i="3" s="1"/>
  <c r="K994" i="3"/>
  <c r="U994" i="3" s="1"/>
  <c r="K961" i="3"/>
  <c r="U961" i="3" s="1"/>
  <c r="K929" i="3"/>
  <c r="U929" i="3" s="1"/>
  <c r="K893" i="3"/>
  <c r="U893" i="3" s="1"/>
  <c r="K861" i="3"/>
  <c r="U861" i="3" s="1"/>
  <c r="K827" i="3"/>
  <c r="U827" i="3" s="1"/>
  <c r="K797" i="3"/>
  <c r="U797" i="3" s="1"/>
  <c r="K763" i="3"/>
  <c r="U763" i="3" s="1"/>
  <c r="K731" i="3"/>
  <c r="U731" i="3" s="1"/>
  <c r="K699" i="3"/>
  <c r="U699" i="3" s="1"/>
  <c r="K666" i="3"/>
  <c r="U666" i="3" s="1"/>
  <c r="K632" i="3"/>
  <c r="U632" i="3" s="1"/>
  <c r="K490" i="3"/>
  <c r="U490" i="3" s="1"/>
  <c r="K248" i="3"/>
  <c r="U248" i="3" s="1"/>
  <c r="K1079" i="3"/>
  <c r="U1079" i="3" s="1"/>
  <c r="K1049" i="3"/>
  <c r="U1049" i="3" s="1"/>
  <c r="K1017" i="3"/>
  <c r="U1017" i="3" s="1"/>
  <c r="K986" i="3"/>
  <c r="U986" i="3" s="1"/>
  <c r="K951" i="3"/>
  <c r="U951" i="3" s="1"/>
  <c r="K921" i="3"/>
  <c r="U921" i="3" s="1"/>
  <c r="K883" i="3"/>
  <c r="U883" i="3" s="1"/>
  <c r="K852" i="3"/>
  <c r="U852" i="3" s="1"/>
  <c r="K821" i="3"/>
  <c r="U821" i="3" s="1"/>
  <c r="K789" i="3"/>
  <c r="U789" i="3" s="1"/>
  <c r="K756" i="3"/>
  <c r="U756" i="3" s="1"/>
  <c r="K723" i="3"/>
  <c r="U723" i="3" s="1"/>
  <c r="K691" i="3"/>
  <c r="U691" i="3" s="1"/>
  <c r="K658" i="3"/>
  <c r="U658" i="3" s="1"/>
  <c r="K625" i="3"/>
  <c r="U625" i="3" s="1"/>
  <c r="K429" i="3"/>
  <c r="U429" i="3" s="1"/>
  <c r="K188" i="3"/>
  <c r="U188" i="3" s="1"/>
  <c r="K1107" i="3"/>
  <c r="U1107" i="3" s="1"/>
  <c r="K1075" i="3"/>
  <c r="U1075" i="3" s="1"/>
  <c r="K1046" i="3"/>
  <c r="U1046" i="3" s="1"/>
  <c r="K1015" i="3"/>
  <c r="U1015" i="3" s="1"/>
  <c r="K981" i="3"/>
  <c r="U981" i="3" s="1"/>
  <c r="K946" i="3"/>
  <c r="U946" i="3" s="1"/>
  <c r="K915" i="3"/>
  <c r="U915" i="3" s="1"/>
  <c r="K879" i="3"/>
  <c r="U879" i="3" s="1"/>
  <c r="K849" i="3"/>
  <c r="U849" i="3" s="1"/>
  <c r="K816" i="3"/>
  <c r="U816" i="3" s="1"/>
  <c r="K783" i="3"/>
  <c r="U783" i="3" s="1"/>
  <c r="K752" i="3"/>
  <c r="U752" i="3" s="1"/>
  <c r="K720" i="3"/>
  <c r="U720" i="3" s="1"/>
  <c r="K686" i="3"/>
  <c r="U686" i="3" s="1"/>
  <c r="K653" i="3"/>
  <c r="U653" i="3" s="1"/>
  <c r="K621" i="3"/>
  <c r="U621" i="3" s="1"/>
  <c r="K399" i="3"/>
  <c r="U399" i="3" s="1"/>
  <c r="K158" i="3"/>
  <c r="U158" i="3" s="1"/>
  <c r="K1096" i="3"/>
  <c r="U1096" i="3" s="1"/>
  <c r="K1065" i="3"/>
  <c r="U1065" i="3" s="1"/>
  <c r="K1033" i="3"/>
  <c r="U1033" i="3" s="1"/>
  <c r="K1002" i="3"/>
  <c r="U1002" i="3" s="1"/>
  <c r="K969" i="3"/>
  <c r="U969" i="3" s="1"/>
  <c r="K935" i="3"/>
  <c r="U935" i="3" s="1"/>
  <c r="K903" i="3"/>
  <c r="U903" i="3" s="1"/>
  <c r="K868" i="3"/>
  <c r="U868" i="3" s="1"/>
  <c r="K835" i="3"/>
  <c r="U835" i="3" s="1"/>
  <c r="K805" i="3"/>
  <c r="U805" i="3" s="1"/>
  <c r="K771" i="3"/>
  <c r="U771" i="3" s="1"/>
  <c r="K739" i="3"/>
  <c r="U739" i="3" s="1"/>
  <c r="K707" i="3"/>
  <c r="U707" i="3" s="1"/>
  <c r="K674" i="3"/>
  <c r="U674" i="3" s="1"/>
  <c r="K642" i="3"/>
  <c r="U642" i="3" s="1"/>
  <c r="K554" i="3"/>
  <c r="U554" i="3" s="1"/>
  <c r="K310" i="3"/>
  <c r="U310" i="3" s="1"/>
  <c r="K58" i="3"/>
  <c r="U58" i="3" s="1"/>
  <c r="K1089" i="3"/>
  <c r="U1089" i="3" s="1"/>
  <c r="K1061" i="3"/>
  <c r="U1061" i="3" s="1"/>
  <c r="K1027" i="3"/>
  <c r="U1027" i="3" s="1"/>
  <c r="K996" i="3"/>
  <c r="U996" i="3" s="1"/>
  <c r="K963" i="3"/>
  <c r="U963" i="3" s="1"/>
  <c r="K930" i="3"/>
  <c r="U930" i="3" s="1"/>
  <c r="K894" i="3"/>
  <c r="U894" i="3" s="1"/>
  <c r="K864" i="3"/>
  <c r="U864" i="3" s="1"/>
  <c r="K828" i="3"/>
  <c r="U828" i="3" s="1"/>
  <c r="K798" i="3"/>
  <c r="U798" i="3" s="1"/>
  <c r="K766" i="3"/>
  <c r="U766" i="3" s="1"/>
  <c r="K733" i="3"/>
  <c r="U733" i="3" s="1"/>
  <c r="K701" i="3"/>
  <c r="U701" i="3" s="1"/>
  <c r="K668" i="3"/>
  <c r="U668" i="3" s="1"/>
  <c r="K635" i="3"/>
  <c r="U635" i="3" s="1"/>
  <c r="K512" i="3"/>
  <c r="U512" i="3" s="1"/>
  <c r="K272" i="3"/>
  <c r="U272" i="3" s="1"/>
  <c r="K13" i="3"/>
  <c r="U13" i="3" s="1"/>
  <c r="K1101" i="3"/>
  <c r="U1101" i="3" s="1"/>
  <c r="K1069" i="3"/>
  <c r="U1069" i="3" s="1"/>
  <c r="K1056" i="3"/>
  <c r="U1056" i="3" s="1"/>
  <c r="K1039" i="3"/>
  <c r="U1039" i="3" s="1"/>
  <c r="K1023" i="3"/>
  <c r="U1023" i="3" s="1"/>
  <c r="K1008" i="3"/>
  <c r="U1008" i="3" s="1"/>
  <c r="K992" i="3"/>
  <c r="U992" i="3" s="1"/>
  <c r="K976" i="3"/>
  <c r="U976" i="3" s="1"/>
  <c r="K959" i="3"/>
  <c r="U959" i="3" s="1"/>
  <c r="K939" i="3"/>
  <c r="U939" i="3" s="1"/>
  <c r="K926" i="3"/>
  <c r="U926" i="3" s="1"/>
  <c r="K909" i="3"/>
  <c r="U909" i="3" s="1"/>
  <c r="K890" i="3"/>
  <c r="U890" i="3" s="1"/>
  <c r="K873" i="3"/>
  <c r="U873" i="3" s="1"/>
  <c r="K859" i="3"/>
  <c r="U859" i="3" s="1"/>
  <c r="K842" i="3"/>
  <c r="U842" i="3" s="1"/>
  <c r="K825" i="3"/>
  <c r="U825" i="3" s="1"/>
  <c r="K810" i="3"/>
  <c r="U810" i="3" s="1"/>
  <c r="K794" i="3"/>
  <c r="U794" i="3" s="1"/>
  <c r="K777" i="3"/>
  <c r="U777" i="3" s="1"/>
  <c r="K761" i="3"/>
  <c r="U761" i="3" s="1"/>
  <c r="K746" i="3"/>
  <c r="U746" i="3" s="1"/>
  <c r="K729" i="3"/>
  <c r="U729" i="3" s="1"/>
  <c r="K713" i="3"/>
  <c r="U713" i="3" s="1"/>
  <c r="K697" i="3"/>
  <c r="U697" i="3" s="1"/>
  <c r="K681" i="3"/>
  <c r="U681" i="3" s="1"/>
  <c r="K663" i="3"/>
  <c r="U663" i="3" s="1"/>
  <c r="K647" i="3"/>
  <c r="U647" i="3" s="1"/>
  <c r="K630" i="3"/>
  <c r="U630" i="3" s="1"/>
  <c r="K604" i="3"/>
  <c r="U604" i="3" s="1"/>
  <c r="K476" i="3"/>
  <c r="U476" i="3" s="1"/>
  <c r="K357" i="3"/>
  <c r="U357" i="3" s="1"/>
  <c r="K233" i="3"/>
  <c r="U233" i="3" s="1"/>
  <c r="K101" i="3"/>
  <c r="U101" i="3" s="1"/>
  <c r="K1084" i="3"/>
  <c r="U1084" i="3" s="1"/>
  <c r="K1099" i="3"/>
  <c r="U1099" i="3" s="1"/>
  <c r="K1082" i="3"/>
  <c r="U1082" i="3" s="1"/>
  <c r="K1068" i="3"/>
  <c r="U1068" i="3" s="1"/>
  <c r="K1054" i="3"/>
  <c r="U1054" i="3" s="1"/>
  <c r="K1038" i="3"/>
  <c r="U1038" i="3" s="1"/>
  <c r="K1022" i="3"/>
  <c r="U1022" i="3" s="1"/>
  <c r="K1007" i="3"/>
  <c r="U1007" i="3" s="1"/>
  <c r="K991" i="3"/>
  <c r="U991" i="3" s="1"/>
  <c r="K973" i="3"/>
  <c r="U973" i="3" s="1"/>
  <c r="K956" i="3"/>
  <c r="U956" i="3" s="1"/>
  <c r="K937" i="3"/>
  <c r="U937" i="3" s="1"/>
  <c r="K924" i="3"/>
  <c r="U924" i="3" s="1"/>
  <c r="K907" i="3"/>
  <c r="U907" i="3" s="1"/>
  <c r="K888" i="3"/>
  <c r="U888" i="3" s="1"/>
  <c r="K872" i="3"/>
  <c r="U872" i="3" s="1"/>
  <c r="K857" i="3"/>
  <c r="U857" i="3" s="1"/>
  <c r="K841" i="3"/>
  <c r="U841" i="3" s="1"/>
  <c r="K824" i="3"/>
  <c r="U824" i="3" s="1"/>
  <c r="K808" i="3"/>
  <c r="U808" i="3" s="1"/>
  <c r="K792" i="3"/>
  <c r="U792" i="3" s="1"/>
  <c r="K775" i="3"/>
  <c r="U775" i="3" s="1"/>
  <c r="K760" i="3"/>
  <c r="U760" i="3" s="1"/>
  <c r="K744" i="3"/>
  <c r="U744" i="3" s="1"/>
  <c r="K728" i="3"/>
  <c r="U728" i="3" s="1"/>
  <c r="K712" i="3"/>
  <c r="U712" i="3" s="1"/>
  <c r="K696" i="3"/>
  <c r="U696" i="3" s="1"/>
  <c r="K678" i="3"/>
  <c r="U678" i="3" s="1"/>
  <c r="K661" i="3"/>
  <c r="U661" i="3" s="1"/>
  <c r="K645" i="3"/>
  <c r="U645" i="3" s="1"/>
  <c r="K629" i="3"/>
  <c r="U629" i="3" s="1"/>
  <c r="K590" i="3"/>
  <c r="U590" i="3" s="1"/>
  <c r="K464" i="3"/>
  <c r="U464" i="3" s="1"/>
  <c r="K341" i="3"/>
  <c r="U341" i="3" s="1"/>
  <c r="K218" i="3"/>
  <c r="U218" i="3" s="1"/>
  <c r="K88" i="3"/>
  <c r="U88" i="3" s="1"/>
  <c r="K1097" i="3"/>
  <c r="U1097" i="3" s="1"/>
  <c r="K1081" i="3"/>
  <c r="U1081" i="3" s="1"/>
  <c r="K1067" i="3"/>
  <c r="U1067" i="3" s="1"/>
  <c r="K1051" i="3"/>
  <c r="U1051" i="3" s="1"/>
  <c r="K1035" i="3"/>
  <c r="U1035" i="3" s="1"/>
  <c r="K1019" i="3"/>
  <c r="U1019" i="3" s="1"/>
  <c r="K1004" i="3"/>
  <c r="U1004" i="3" s="1"/>
  <c r="K988" i="3"/>
  <c r="U988" i="3" s="1"/>
  <c r="K971" i="3"/>
  <c r="U971" i="3" s="1"/>
  <c r="K953" i="3"/>
  <c r="U953" i="3" s="1"/>
  <c r="K936" i="3"/>
  <c r="U936" i="3" s="1"/>
  <c r="K922" i="3"/>
  <c r="U922" i="3" s="1"/>
  <c r="K906" i="3"/>
  <c r="U906" i="3" s="1"/>
  <c r="K886" i="3"/>
  <c r="U886" i="3" s="1"/>
  <c r="K871" i="3"/>
  <c r="U871" i="3" s="1"/>
  <c r="K854" i="3"/>
  <c r="U854" i="3" s="1"/>
  <c r="K838" i="3"/>
  <c r="U838" i="3" s="1"/>
  <c r="K822" i="3"/>
  <c r="U822" i="3" s="1"/>
  <c r="K806" i="3"/>
  <c r="U806" i="3" s="1"/>
  <c r="K790" i="3"/>
  <c r="U790" i="3" s="1"/>
  <c r="K774" i="3"/>
  <c r="U774" i="3" s="1"/>
  <c r="K759" i="3"/>
  <c r="U759" i="3" s="1"/>
  <c r="K741" i="3"/>
  <c r="U741" i="3" s="1"/>
  <c r="K725" i="3"/>
  <c r="U725" i="3" s="1"/>
  <c r="K709" i="3"/>
  <c r="U709" i="3" s="1"/>
  <c r="K693" i="3"/>
  <c r="U693" i="3" s="1"/>
  <c r="K676" i="3"/>
  <c r="U676" i="3" s="1"/>
  <c r="K659" i="3"/>
  <c r="U659" i="3" s="1"/>
  <c r="K643" i="3"/>
  <c r="U643" i="3" s="1"/>
  <c r="K628" i="3"/>
  <c r="U628" i="3" s="1"/>
  <c r="K582" i="3"/>
  <c r="U582" i="3" s="1"/>
  <c r="K456" i="3"/>
  <c r="U456" i="3" s="1"/>
  <c r="K333" i="3"/>
  <c r="U333" i="3" s="1"/>
  <c r="K211" i="3"/>
  <c r="U211" i="3" s="1"/>
  <c r="K81" i="3"/>
  <c r="U81" i="3" s="1"/>
  <c r="K1109" i="3"/>
  <c r="U1109" i="3" s="1"/>
  <c r="K1092" i="3"/>
  <c r="U1092" i="3" s="1"/>
  <c r="K1077" i="3"/>
  <c r="U1077" i="3" s="1"/>
  <c r="K1064" i="3"/>
  <c r="U1064" i="3" s="1"/>
  <c r="K1047" i="3"/>
  <c r="U1047" i="3" s="1"/>
  <c r="K1031" i="3"/>
  <c r="U1031" i="3" s="1"/>
  <c r="K1016" i="3"/>
  <c r="U1016" i="3" s="1"/>
  <c r="K1000" i="3"/>
  <c r="U1000" i="3" s="1"/>
  <c r="K984" i="3"/>
  <c r="U984" i="3" s="1"/>
  <c r="K968" i="3"/>
  <c r="U968" i="3" s="1"/>
  <c r="K949" i="3"/>
  <c r="U949" i="3" s="1"/>
  <c r="K933" i="3"/>
  <c r="U933" i="3" s="1"/>
  <c r="K918" i="3"/>
  <c r="U918" i="3" s="1"/>
  <c r="K900" i="3"/>
  <c r="U900" i="3" s="1"/>
  <c r="K881" i="3"/>
  <c r="U881" i="3" s="1"/>
  <c r="K866" i="3"/>
  <c r="U866" i="3" s="1"/>
  <c r="K850" i="3"/>
  <c r="U850" i="3" s="1"/>
  <c r="K834" i="3"/>
  <c r="U834" i="3" s="1"/>
  <c r="K818" i="3"/>
  <c r="U818" i="3" s="1"/>
  <c r="K802" i="3"/>
  <c r="U802" i="3" s="1"/>
  <c r="K786" i="3"/>
  <c r="U786" i="3" s="1"/>
  <c r="K769" i="3"/>
  <c r="U769" i="3" s="1"/>
  <c r="K754" i="3"/>
  <c r="U754" i="3" s="1"/>
  <c r="K737" i="3"/>
  <c r="U737" i="3" s="1"/>
  <c r="K721" i="3"/>
  <c r="U721" i="3" s="1"/>
  <c r="K705" i="3"/>
  <c r="U705" i="3" s="1"/>
  <c r="K689" i="3"/>
  <c r="U689" i="3" s="1"/>
  <c r="K673" i="3"/>
  <c r="U673" i="3" s="1"/>
  <c r="K655" i="3"/>
  <c r="U655" i="3" s="1"/>
  <c r="K639" i="3"/>
  <c r="U639" i="3" s="1"/>
  <c r="K623" i="3"/>
  <c r="U623" i="3" s="1"/>
  <c r="K539" i="3"/>
  <c r="U539" i="3" s="1"/>
  <c r="K413" i="3"/>
  <c r="U413" i="3" s="1"/>
  <c r="K295" i="3"/>
  <c r="U295" i="3" s="1"/>
  <c r="K173" i="3"/>
  <c r="U173" i="3" s="1"/>
  <c r="K43" i="3"/>
  <c r="U43" i="3" s="1"/>
  <c r="B75" i="1"/>
  <c r="AX24" i="3"/>
  <c r="K20" i="1" s="1"/>
  <c r="K1102" i="3"/>
  <c r="U1102" i="3" s="1"/>
  <c r="K1094" i="3"/>
  <c r="U1094" i="3" s="1"/>
  <c r="K1087" i="3"/>
  <c r="U1087" i="3" s="1"/>
  <c r="K1080" i="3"/>
  <c r="U1080" i="3" s="1"/>
  <c r="K1072" i="3"/>
  <c r="U1072" i="3" s="1"/>
  <c r="K1059" i="3"/>
  <c r="U1059" i="3" s="1"/>
  <c r="K1052" i="3"/>
  <c r="U1052" i="3" s="1"/>
  <c r="K1044" i="3"/>
  <c r="U1044" i="3" s="1"/>
  <c r="K1036" i="3"/>
  <c r="U1036" i="3" s="1"/>
  <c r="K1028" i="3"/>
  <c r="U1028" i="3" s="1"/>
  <c r="K1020" i="3"/>
  <c r="U1020" i="3" s="1"/>
  <c r="K1013" i="3"/>
  <c r="U1013" i="3" s="1"/>
  <c r="K1005" i="3"/>
  <c r="U1005" i="3" s="1"/>
  <c r="K997" i="3"/>
  <c r="U997" i="3" s="1"/>
  <c r="K989" i="3"/>
  <c r="U989" i="3" s="1"/>
  <c r="K982" i="3"/>
  <c r="U982" i="3" s="1"/>
  <c r="K974" i="3"/>
  <c r="U974" i="3" s="1"/>
  <c r="K966" i="3"/>
  <c r="U966" i="3" s="1"/>
  <c r="K960" i="3"/>
  <c r="U960" i="3" s="1"/>
  <c r="K954" i="3"/>
  <c r="U954" i="3" s="1"/>
  <c r="K947" i="3"/>
  <c r="U947" i="3" s="1"/>
  <c r="K940" i="3"/>
  <c r="U940" i="3" s="1"/>
  <c r="K927" i="3"/>
  <c r="U927" i="3" s="1"/>
  <c r="K919" i="3"/>
  <c r="U919" i="3" s="1"/>
  <c r="K912" i="3"/>
  <c r="U912" i="3" s="1"/>
  <c r="K904" i="3"/>
  <c r="U904" i="3" s="1"/>
  <c r="K898" i="3"/>
  <c r="U898" i="3" s="1"/>
  <c r="K891" i="3"/>
  <c r="U891" i="3" s="1"/>
  <c r="K884" i="3"/>
  <c r="U884" i="3" s="1"/>
  <c r="K876" i="3"/>
  <c r="U876" i="3" s="1"/>
  <c r="K869" i="3"/>
  <c r="U869" i="3" s="1"/>
  <c r="K862" i="3"/>
  <c r="U862" i="3" s="1"/>
  <c r="K855" i="3"/>
  <c r="U855" i="3" s="1"/>
  <c r="K847" i="3"/>
  <c r="U847" i="3" s="1"/>
  <c r="K839" i="3"/>
  <c r="U839" i="3" s="1"/>
  <c r="K832" i="3"/>
  <c r="U832" i="3" s="1"/>
  <c r="K819" i="3"/>
  <c r="U819" i="3" s="1"/>
  <c r="K811" i="3"/>
  <c r="U811" i="3" s="1"/>
  <c r="K803" i="3"/>
  <c r="U803" i="3" s="1"/>
  <c r="K795" i="3"/>
  <c r="U795" i="3" s="1"/>
  <c r="K787" i="3"/>
  <c r="U787" i="3" s="1"/>
  <c r="K780" i="3"/>
  <c r="U780" i="3" s="1"/>
  <c r="K772" i="3"/>
  <c r="U772" i="3" s="1"/>
  <c r="K764" i="3"/>
  <c r="U764" i="3" s="1"/>
  <c r="K757" i="3"/>
  <c r="U757" i="3" s="1"/>
  <c r="K749" i="3"/>
  <c r="U749" i="3" s="1"/>
  <c r="K742" i="3"/>
  <c r="U742" i="3" s="1"/>
  <c r="K734" i="3"/>
  <c r="U734" i="3" s="1"/>
  <c r="K726" i="3"/>
  <c r="U726" i="3" s="1"/>
  <c r="K718" i="3"/>
  <c r="U718" i="3" s="1"/>
  <c r="K710" i="3"/>
  <c r="U710" i="3" s="1"/>
  <c r="K702" i="3"/>
  <c r="U702" i="3" s="1"/>
  <c r="K694" i="3"/>
  <c r="U694" i="3" s="1"/>
  <c r="K687" i="3"/>
  <c r="U687" i="3" s="1"/>
  <c r="K679" i="3"/>
  <c r="U679" i="3" s="1"/>
  <c r="K671" i="3"/>
  <c r="U671" i="3" s="1"/>
  <c r="K664" i="3"/>
  <c r="U664" i="3" s="1"/>
  <c r="K656" i="3"/>
  <c r="U656" i="3" s="1"/>
  <c r="K648" i="3"/>
  <c r="U648" i="3" s="1"/>
  <c r="K640" i="3"/>
  <c r="U640" i="3" s="1"/>
  <c r="K633" i="3"/>
  <c r="U633" i="3" s="1"/>
  <c r="K626" i="3"/>
  <c r="U626" i="3" s="1"/>
  <c r="K618" i="3"/>
  <c r="U618" i="3" s="1"/>
  <c r="K568" i="3"/>
  <c r="U568" i="3" s="1"/>
  <c r="K498" i="3"/>
  <c r="U498" i="3" s="1"/>
  <c r="K436" i="3"/>
  <c r="U436" i="3" s="1"/>
  <c r="K377" i="3"/>
  <c r="U377" i="3" s="1"/>
  <c r="K318" i="3"/>
  <c r="U318" i="3" s="1"/>
  <c r="K256" i="3"/>
  <c r="U256" i="3" s="1"/>
  <c r="K196" i="3"/>
  <c r="U196" i="3" s="1"/>
  <c r="K136" i="3"/>
  <c r="U136" i="3" s="1"/>
  <c r="K66" i="3"/>
  <c r="U66" i="3" s="1"/>
  <c r="K1108" i="3"/>
  <c r="U1108" i="3" s="1"/>
  <c r="K1100" i="3"/>
  <c r="U1100" i="3" s="1"/>
  <c r="K1093" i="3"/>
  <c r="U1093" i="3" s="1"/>
  <c r="K1085" i="3"/>
  <c r="U1085" i="3" s="1"/>
  <c r="K1078" i="3"/>
  <c r="U1078" i="3" s="1"/>
  <c r="K1070" i="3"/>
  <c r="U1070" i="3" s="1"/>
  <c r="K1057" i="3"/>
  <c r="U1057" i="3" s="1"/>
  <c r="K1050" i="3"/>
  <c r="U1050" i="3" s="1"/>
  <c r="K1042" i="3"/>
  <c r="U1042" i="3" s="1"/>
  <c r="K1034" i="3"/>
  <c r="U1034" i="3" s="1"/>
  <c r="K1026" i="3"/>
  <c r="U1026" i="3" s="1"/>
  <c r="K1018" i="3"/>
  <c r="U1018" i="3" s="1"/>
  <c r="K1011" i="3"/>
  <c r="U1011" i="3" s="1"/>
  <c r="K1003" i="3"/>
  <c r="U1003" i="3" s="1"/>
  <c r="K995" i="3"/>
  <c r="U995" i="3" s="1"/>
  <c r="K987" i="3"/>
  <c r="U987" i="3" s="1"/>
  <c r="K980" i="3"/>
  <c r="U980" i="3" s="1"/>
  <c r="K972" i="3"/>
  <c r="U972" i="3" s="1"/>
  <c r="K964" i="3"/>
  <c r="U964" i="3" s="1"/>
  <c r="K958" i="3"/>
  <c r="U958" i="3" s="1"/>
  <c r="K952" i="3"/>
  <c r="U952" i="3" s="1"/>
  <c r="K945" i="3"/>
  <c r="U945" i="3" s="1"/>
  <c r="K938" i="3"/>
  <c r="U938" i="3" s="1"/>
  <c r="K925" i="3"/>
  <c r="U925" i="3" s="1"/>
  <c r="K917" i="3"/>
  <c r="U917" i="3" s="1"/>
  <c r="K910" i="3"/>
  <c r="U910" i="3" s="1"/>
  <c r="K902" i="3"/>
  <c r="U902" i="3" s="1"/>
  <c r="K897" i="3"/>
  <c r="U897" i="3" s="1"/>
  <c r="K889" i="3"/>
  <c r="U889" i="3" s="1"/>
  <c r="K882" i="3"/>
  <c r="U882" i="3" s="1"/>
  <c r="K874" i="3"/>
  <c r="U874" i="3" s="1"/>
  <c r="K867" i="3"/>
  <c r="U867" i="3" s="1"/>
  <c r="K860" i="3"/>
  <c r="U860" i="3" s="1"/>
  <c r="K853" i="3"/>
  <c r="U853" i="3" s="1"/>
  <c r="K845" i="3"/>
  <c r="U845" i="3" s="1"/>
  <c r="K837" i="3"/>
  <c r="U837" i="3" s="1"/>
  <c r="K830" i="3"/>
  <c r="U830" i="3" s="1"/>
  <c r="K817" i="3"/>
  <c r="U817" i="3" s="1"/>
  <c r="K809" i="3"/>
  <c r="U809" i="3" s="1"/>
  <c r="K801" i="3"/>
  <c r="U801" i="3" s="1"/>
  <c r="K793" i="3"/>
  <c r="U793" i="3" s="1"/>
  <c r="K785" i="3"/>
  <c r="U785" i="3" s="1"/>
  <c r="K778" i="3"/>
  <c r="U778" i="3" s="1"/>
  <c r="K770" i="3"/>
  <c r="U770" i="3" s="1"/>
  <c r="K762" i="3"/>
  <c r="U762" i="3" s="1"/>
  <c r="K755" i="3"/>
  <c r="U755" i="3" s="1"/>
  <c r="K747" i="3"/>
  <c r="U747" i="3" s="1"/>
  <c r="K740" i="3"/>
  <c r="U740" i="3" s="1"/>
  <c r="K732" i="3"/>
  <c r="U732" i="3" s="1"/>
  <c r="K724" i="3"/>
  <c r="U724" i="3" s="1"/>
  <c r="K716" i="3"/>
  <c r="U716" i="3" s="1"/>
  <c r="K708" i="3"/>
  <c r="U708" i="3" s="1"/>
  <c r="K700" i="3"/>
  <c r="U700" i="3" s="1"/>
  <c r="K692" i="3"/>
  <c r="U692" i="3" s="1"/>
  <c r="K685" i="3"/>
  <c r="U685" i="3" s="1"/>
  <c r="K677" i="3"/>
  <c r="U677" i="3" s="1"/>
  <c r="K669" i="3"/>
  <c r="U669" i="3" s="1"/>
  <c r="K662" i="3"/>
  <c r="U662" i="3" s="1"/>
  <c r="K654" i="3"/>
  <c r="U654" i="3" s="1"/>
  <c r="K646" i="3"/>
  <c r="U646" i="3" s="1"/>
  <c r="K638" i="3"/>
  <c r="U638" i="3" s="1"/>
  <c r="K631" i="3"/>
  <c r="U631" i="3" s="1"/>
  <c r="K624" i="3"/>
  <c r="U624" i="3" s="1"/>
  <c r="K611" i="3"/>
  <c r="U611" i="3" s="1"/>
  <c r="K547" i="3"/>
  <c r="U547" i="3" s="1"/>
  <c r="K483" i="3"/>
  <c r="U483" i="3" s="1"/>
  <c r="K421" i="3"/>
  <c r="U421" i="3" s="1"/>
  <c r="K364" i="3"/>
  <c r="U364" i="3" s="1"/>
  <c r="K302" i="3"/>
  <c r="U302" i="3" s="1"/>
  <c r="K240" i="3"/>
  <c r="U240" i="3" s="1"/>
  <c r="K181" i="3"/>
  <c r="U181" i="3" s="1"/>
  <c r="K107" i="3"/>
  <c r="U107" i="3" s="1"/>
  <c r="K51" i="3"/>
  <c r="U51" i="3" s="1"/>
  <c r="K1106" i="3"/>
  <c r="U1106" i="3" s="1"/>
  <c r="K1098" i="3"/>
  <c r="U1098" i="3" s="1"/>
  <c r="K1091" i="3"/>
  <c r="U1091" i="3" s="1"/>
  <c r="K1083" i="3"/>
  <c r="U1083" i="3" s="1"/>
  <c r="K1076" i="3"/>
  <c r="U1076" i="3" s="1"/>
  <c r="K1063" i="3"/>
  <c r="U1063" i="3" s="1"/>
  <c r="K1055" i="3"/>
  <c r="U1055" i="3" s="1"/>
  <c r="K1048" i="3"/>
  <c r="U1048" i="3" s="1"/>
  <c r="K1040" i="3"/>
  <c r="U1040" i="3" s="1"/>
  <c r="K1032" i="3"/>
  <c r="U1032" i="3" s="1"/>
  <c r="K1024" i="3"/>
  <c r="U1024" i="3" s="1"/>
  <c r="K1009" i="3"/>
  <c r="U1009" i="3" s="1"/>
  <c r="K1001" i="3"/>
  <c r="U1001" i="3" s="1"/>
  <c r="K993" i="3"/>
  <c r="U993" i="3" s="1"/>
  <c r="K985" i="3"/>
  <c r="U985" i="3" s="1"/>
  <c r="K978" i="3"/>
  <c r="U978" i="3" s="1"/>
  <c r="K970" i="3"/>
  <c r="U970" i="3" s="1"/>
  <c r="K962" i="3"/>
  <c r="U962" i="3" s="1"/>
  <c r="K957" i="3"/>
  <c r="U957" i="3" s="1"/>
  <c r="K950" i="3"/>
  <c r="U950" i="3" s="1"/>
  <c r="K944" i="3"/>
  <c r="U944" i="3" s="1"/>
  <c r="K931" i="3"/>
  <c r="U931" i="3" s="1"/>
  <c r="K923" i="3"/>
  <c r="U923" i="3" s="1"/>
  <c r="K916" i="3"/>
  <c r="U916" i="3" s="1"/>
  <c r="K908" i="3"/>
  <c r="U908" i="3" s="1"/>
  <c r="K901" i="3"/>
  <c r="U901" i="3" s="1"/>
  <c r="K895" i="3"/>
  <c r="U895" i="3" s="1"/>
  <c r="K887" i="3"/>
  <c r="U887" i="3" s="1"/>
  <c r="K880" i="3"/>
  <c r="U880" i="3" s="1"/>
  <c r="K858" i="3"/>
  <c r="U858" i="3" s="1"/>
  <c r="K851" i="3"/>
  <c r="U851" i="3" s="1"/>
  <c r="K843" i="3"/>
  <c r="U843" i="3" s="1"/>
  <c r="K836" i="3"/>
  <c r="U836" i="3" s="1"/>
  <c r="K829" i="3"/>
  <c r="U829" i="3" s="1"/>
  <c r="K823" i="3"/>
  <c r="U823" i="3" s="1"/>
  <c r="K815" i="3"/>
  <c r="U815" i="3" s="1"/>
  <c r="K807" i="3"/>
  <c r="U807" i="3" s="1"/>
  <c r="K799" i="3"/>
  <c r="U799" i="3" s="1"/>
  <c r="K791" i="3"/>
  <c r="U791" i="3" s="1"/>
  <c r="K784" i="3"/>
  <c r="U784" i="3" s="1"/>
  <c r="K776" i="3"/>
  <c r="U776" i="3" s="1"/>
  <c r="K768" i="3"/>
  <c r="U768" i="3" s="1"/>
  <c r="K753" i="3"/>
  <c r="U753" i="3" s="1"/>
  <c r="K745" i="3"/>
  <c r="U745" i="3" s="1"/>
  <c r="K738" i="3"/>
  <c r="U738" i="3" s="1"/>
  <c r="K730" i="3"/>
  <c r="U730" i="3" s="1"/>
  <c r="K722" i="3"/>
  <c r="U722" i="3" s="1"/>
  <c r="K714" i="3"/>
  <c r="U714" i="3" s="1"/>
  <c r="K706" i="3"/>
  <c r="U706" i="3" s="1"/>
  <c r="K698" i="3"/>
  <c r="U698" i="3" s="1"/>
  <c r="K690" i="3"/>
  <c r="U690" i="3" s="1"/>
  <c r="K683" i="3"/>
  <c r="U683" i="3" s="1"/>
  <c r="K675" i="3"/>
  <c r="U675" i="3" s="1"/>
  <c r="K667" i="3"/>
  <c r="U667" i="3" s="1"/>
  <c r="K660" i="3"/>
  <c r="U660" i="3" s="1"/>
  <c r="K652" i="3"/>
  <c r="U652" i="3" s="1"/>
  <c r="K644" i="3"/>
  <c r="U644" i="3" s="1"/>
  <c r="K636" i="3"/>
  <c r="U636" i="3" s="1"/>
  <c r="K622" i="3"/>
  <c r="U622" i="3" s="1"/>
  <c r="K597" i="3"/>
  <c r="U597" i="3" s="1"/>
  <c r="K527" i="3"/>
  <c r="U527" i="3" s="1"/>
  <c r="K470" i="3"/>
  <c r="U470" i="3" s="1"/>
  <c r="K406" i="3"/>
  <c r="U406" i="3" s="1"/>
  <c r="K349" i="3"/>
  <c r="U349" i="3" s="1"/>
  <c r="K287" i="3"/>
  <c r="U287" i="3" s="1"/>
  <c r="K226" i="3"/>
  <c r="U226" i="3" s="1"/>
  <c r="K166" i="3"/>
  <c r="U166" i="3" s="1"/>
  <c r="K96" i="3"/>
  <c r="U96" i="3" s="1"/>
  <c r="K35" i="3"/>
  <c r="U35" i="3" s="1"/>
  <c r="K1103" i="3"/>
  <c r="U1103" i="3" s="1"/>
  <c r="K1095" i="3"/>
  <c r="U1095" i="3" s="1"/>
  <c r="K1088" i="3"/>
  <c r="U1088" i="3" s="1"/>
  <c r="K1073" i="3"/>
  <c r="U1073" i="3" s="1"/>
  <c r="K1066" i="3"/>
  <c r="U1066" i="3" s="1"/>
  <c r="K1060" i="3"/>
  <c r="U1060" i="3" s="1"/>
  <c r="K1053" i="3"/>
  <c r="U1053" i="3" s="1"/>
  <c r="K1045" i="3"/>
  <c r="U1045" i="3" s="1"/>
  <c r="K1037" i="3"/>
  <c r="U1037" i="3" s="1"/>
  <c r="K1029" i="3"/>
  <c r="U1029" i="3" s="1"/>
  <c r="K1021" i="3"/>
  <c r="U1021" i="3" s="1"/>
  <c r="K1014" i="3"/>
  <c r="U1014" i="3" s="1"/>
  <c r="K1006" i="3"/>
  <c r="U1006" i="3" s="1"/>
  <c r="K998" i="3"/>
  <c r="U998" i="3" s="1"/>
  <c r="K990" i="3"/>
  <c r="U990" i="3" s="1"/>
  <c r="K983" i="3"/>
  <c r="U983" i="3" s="1"/>
  <c r="K975" i="3"/>
  <c r="U975" i="3" s="1"/>
  <c r="K967" i="3"/>
  <c r="U967" i="3" s="1"/>
  <c r="K955" i="3"/>
  <c r="U955" i="3" s="1"/>
  <c r="K948" i="3"/>
  <c r="U948" i="3" s="1"/>
  <c r="K941" i="3"/>
  <c r="U941" i="3" s="1"/>
  <c r="K934" i="3"/>
  <c r="U934" i="3" s="1"/>
  <c r="K928" i="3"/>
  <c r="U928" i="3" s="1"/>
  <c r="K920" i="3"/>
  <c r="U920" i="3" s="1"/>
  <c r="K913" i="3"/>
  <c r="U913" i="3" s="1"/>
  <c r="K905" i="3"/>
  <c r="U905" i="3" s="1"/>
  <c r="K899" i="3"/>
  <c r="U899" i="3" s="1"/>
  <c r="K892" i="3"/>
  <c r="U892" i="3" s="1"/>
  <c r="K885" i="3"/>
  <c r="U885" i="3" s="1"/>
  <c r="K877" i="3"/>
  <c r="U877" i="3" s="1"/>
  <c r="K870" i="3"/>
  <c r="U870" i="3" s="1"/>
  <c r="K863" i="3"/>
  <c r="U863" i="3" s="1"/>
  <c r="K856" i="3"/>
  <c r="U856" i="3" s="1"/>
  <c r="K848" i="3"/>
  <c r="U848" i="3" s="1"/>
  <c r="K840" i="3"/>
  <c r="U840" i="3" s="1"/>
  <c r="K833" i="3"/>
  <c r="U833" i="3" s="1"/>
  <c r="K826" i="3"/>
  <c r="U826" i="3" s="1"/>
  <c r="K820" i="3"/>
  <c r="U820" i="3" s="1"/>
  <c r="K812" i="3"/>
  <c r="U812" i="3" s="1"/>
  <c r="K804" i="3"/>
  <c r="U804" i="3" s="1"/>
  <c r="K796" i="3"/>
  <c r="U796" i="3" s="1"/>
  <c r="K788" i="3"/>
  <c r="U788" i="3" s="1"/>
  <c r="K781" i="3"/>
  <c r="U781" i="3" s="1"/>
  <c r="K773" i="3"/>
  <c r="U773" i="3" s="1"/>
  <c r="K765" i="3"/>
  <c r="U765" i="3" s="1"/>
  <c r="K758" i="3"/>
  <c r="U758" i="3" s="1"/>
  <c r="K750" i="3"/>
  <c r="U750" i="3" s="1"/>
  <c r="K743" i="3"/>
  <c r="U743" i="3" s="1"/>
  <c r="K735" i="3"/>
  <c r="U735" i="3" s="1"/>
  <c r="K727" i="3"/>
  <c r="U727" i="3" s="1"/>
  <c r="K719" i="3"/>
  <c r="U719" i="3" s="1"/>
  <c r="K711" i="3"/>
  <c r="U711" i="3" s="1"/>
  <c r="K703" i="3"/>
  <c r="U703" i="3" s="1"/>
  <c r="K695" i="3"/>
  <c r="U695" i="3" s="1"/>
  <c r="K688" i="3"/>
  <c r="U688" i="3" s="1"/>
  <c r="K680" i="3"/>
  <c r="U680" i="3" s="1"/>
  <c r="K672" i="3"/>
  <c r="U672" i="3" s="1"/>
  <c r="K665" i="3"/>
  <c r="U665" i="3" s="1"/>
  <c r="K657" i="3"/>
  <c r="U657" i="3" s="1"/>
  <c r="K649" i="3"/>
  <c r="U649" i="3" s="1"/>
  <c r="K641" i="3"/>
  <c r="U641" i="3" s="1"/>
  <c r="K634" i="3"/>
  <c r="U634" i="3" s="1"/>
  <c r="K627" i="3"/>
  <c r="U627" i="3" s="1"/>
  <c r="K619" i="3"/>
  <c r="U619" i="3" s="1"/>
  <c r="K575" i="3"/>
  <c r="U575" i="3" s="1"/>
  <c r="K505" i="3"/>
  <c r="U505" i="3" s="1"/>
  <c r="K449" i="3"/>
  <c r="U449" i="3" s="1"/>
  <c r="K384" i="3"/>
  <c r="U384" i="3" s="1"/>
  <c r="K326" i="3"/>
  <c r="U326" i="3" s="1"/>
  <c r="K264" i="3"/>
  <c r="U264" i="3" s="1"/>
  <c r="K203" i="3"/>
  <c r="U203" i="3" s="1"/>
  <c r="K144" i="3"/>
  <c r="U144" i="3" s="1"/>
  <c r="K12" i="3"/>
  <c r="U12" i="3" s="1"/>
  <c r="K19" i="3"/>
  <c r="U19" i="3" s="1"/>
  <c r="K26" i="3"/>
  <c r="U26" i="3" s="1"/>
  <c r="K34" i="3"/>
  <c r="U34" i="3" s="1"/>
  <c r="K42" i="3"/>
  <c r="U42" i="3" s="1"/>
  <c r="K50" i="3"/>
  <c r="U50" i="3" s="1"/>
  <c r="K57" i="3"/>
  <c r="U57" i="3" s="1"/>
  <c r="K65" i="3"/>
  <c r="U65" i="3" s="1"/>
  <c r="K80" i="3"/>
  <c r="U80" i="3" s="1"/>
  <c r="K87" i="3"/>
  <c r="U87" i="3" s="1"/>
  <c r="K95" i="3"/>
  <c r="U95" i="3" s="1"/>
  <c r="K113" i="3"/>
  <c r="U113" i="3" s="1"/>
  <c r="K118" i="3"/>
  <c r="U118" i="3" s="1"/>
  <c r="K124" i="3"/>
  <c r="U124" i="3" s="1"/>
  <c r="K130" i="3"/>
  <c r="U130" i="3" s="1"/>
  <c r="K135" i="3"/>
  <c r="U135" i="3" s="1"/>
  <c r="K143" i="3"/>
  <c r="U143" i="3" s="1"/>
  <c r="K151" i="3"/>
  <c r="U151" i="3" s="1"/>
  <c r="K157" i="3"/>
  <c r="U157" i="3" s="1"/>
  <c r="K165" i="3"/>
  <c r="U165" i="3" s="1"/>
  <c r="K180" i="3"/>
  <c r="U180" i="3" s="1"/>
  <c r="K187" i="3"/>
  <c r="U187" i="3" s="1"/>
  <c r="K195" i="3"/>
  <c r="U195" i="3" s="1"/>
  <c r="K202" i="3"/>
  <c r="U202" i="3" s="1"/>
  <c r="K210" i="3"/>
  <c r="U210" i="3" s="1"/>
  <c r="K217" i="3"/>
  <c r="U217" i="3" s="1"/>
  <c r="K225" i="3"/>
  <c r="U225" i="3" s="1"/>
  <c r="K232" i="3"/>
  <c r="U232" i="3" s="1"/>
  <c r="K239" i="3"/>
  <c r="U239" i="3" s="1"/>
  <c r="K247" i="3"/>
  <c r="U247" i="3" s="1"/>
  <c r="K255" i="3"/>
  <c r="U255" i="3" s="1"/>
  <c r="K263" i="3"/>
  <c r="U263" i="3" s="1"/>
  <c r="K271" i="3"/>
  <c r="U271" i="3" s="1"/>
  <c r="K279" i="3"/>
  <c r="U279" i="3" s="1"/>
  <c r="K286" i="3"/>
  <c r="U286" i="3" s="1"/>
  <c r="K294" i="3"/>
  <c r="U294" i="3" s="1"/>
  <c r="K301" i="3"/>
  <c r="U301" i="3" s="1"/>
  <c r="K309" i="3"/>
  <c r="U309" i="3" s="1"/>
  <c r="K317" i="3"/>
  <c r="U317" i="3" s="1"/>
  <c r="K325" i="3"/>
  <c r="U325" i="3" s="1"/>
  <c r="K332" i="3"/>
  <c r="U332" i="3" s="1"/>
  <c r="K340" i="3"/>
  <c r="U340" i="3" s="1"/>
  <c r="K348" i="3"/>
  <c r="U348" i="3" s="1"/>
  <c r="K356" i="3"/>
  <c r="U356" i="3" s="1"/>
  <c r="K363" i="3"/>
  <c r="U363" i="3" s="1"/>
  <c r="K376" i="3"/>
  <c r="U376" i="3" s="1"/>
  <c r="K383" i="3"/>
  <c r="U383" i="3" s="1"/>
  <c r="K390" i="3"/>
  <c r="U390" i="3" s="1"/>
  <c r="K398" i="3"/>
  <c r="U398" i="3" s="1"/>
  <c r="K405" i="3"/>
  <c r="U405" i="3" s="1"/>
  <c r="K412" i="3"/>
  <c r="U412" i="3" s="1"/>
  <c r="K420" i="3"/>
  <c r="U420" i="3" s="1"/>
  <c r="K428" i="3"/>
  <c r="U428" i="3" s="1"/>
  <c r="K435" i="3"/>
  <c r="U435" i="3" s="1"/>
  <c r="K442" i="3"/>
  <c r="U442" i="3" s="1"/>
  <c r="K448" i="3"/>
  <c r="U448" i="3" s="1"/>
  <c r="K455" i="3"/>
  <c r="U455" i="3" s="1"/>
  <c r="K463" i="3"/>
  <c r="U463" i="3" s="1"/>
  <c r="K475" i="3"/>
  <c r="U475" i="3" s="1"/>
  <c r="K482" i="3"/>
  <c r="U482" i="3" s="1"/>
  <c r="K489" i="3"/>
  <c r="U489" i="3" s="1"/>
  <c r="K497" i="3"/>
  <c r="U497" i="3" s="1"/>
  <c r="K504" i="3"/>
  <c r="U504" i="3" s="1"/>
  <c r="K511" i="3"/>
  <c r="U511" i="3" s="1"/>
  <c r="K518" i="3"/>
  <c r="U518" i="3" s="1"/>
  <c r="K526" i="3"/>
  <c r="U526" i="3" s="1"/>
  <c r="K533" i="3"/>
  <c r="U533" i="3" s="1"/>
  <c r="K546" i="3"/>
  <c r="U546" i="3" s="1"/>
  <c r="K561" i="3"/>
  <c r="U561" i="3" s="1"/>
  <c r="K567" i="3"/>
  <c r="U567" i="3" s="1"/>
  <c r="K574" i="3"/>
  <c r="U574" i="3" s="1"/>
  <c r="K589" i="3"/>
  <c r="U589" i="3" s="1"/>
  <c r="K596" i="3"/>
  <c r="U596" i="3" s="1"/>
  <c r="K603" i="3"/>
  <c r="U603" i="3" s="1"/>
  <c r="K610" i="3"/>
  <c r="U610" i="3" s="1"/>
  <c r="K617" i="3"/>
  <c r="U617" i="3" s="1"/>
  <c r="K8" i="3"/>
  <c r="U8" i="3" s="1"/>
  <c r="K14" i="3"/>
  <c r="U14" i="3" s="1"/>
  <c r="K20" i="3"/>
  <c r="U20" i="3" s="1"/>
  <c r="K28" i="3"/>
  <c r="U28" i="3" s="1"/>
  <c r="K36" i="3"/>
  <c r="U36" i="3" s="1"/>
  <c r="K44" i="3"/>
  <c r="U44" i="3" s="1"/>
  <c r="K59" i="3"/>
  <c r="U59" i="3" s="1"/>
  <c r="K67" i="3"/>
  <c r="U67" i="3" s="1"/>
  <c r="K74" i="3"/>
  <c r="U74" i="3" s="1"/>
  <c r="K82" i="3"/>
  <c r="U82" i="3" s="1"/>
  <c r="K89" i="3"/>
  <c r="U89" i="3" s="1"/>
  <c r="K108" i="3"/>
  <c r="U108" i="3" s="1"/>
  <c r="K114" i="3"/>
  <c r="U114" i="3" s="1"/>
  <c r="K119" i="3"/>
  <c r="U119" i="3" s="1"/>
  <c r="K131" i="3"/>
  <c r="U131" i="3" s="1"/>
  <c r="K137" i="3"/>
  <c r="U137" i="3" s="1"/>
  <c r="K145" i="3"/>
  <c r="U145" i="3" s="1"/>
  <c r="K159" i="3"/>
  <c r="U159" i="3" s="1"/>
  <c r="K167" i="3"/>
  <c r="U167" i="3" s="1"/>
  <c r="K174" i="3"/>
  <c r="U174" i="3" s="1"/>
  <c r="K182" i="3"/>
  <c r="U182" i="3" s="1"/>
  <c r="K189" i="3"/>
  <c r="U189" i="3" s="1"/>
  <c r="K197" i="3"/>
  <c r="U197" i="3" s="1"/>
  <c r="K204" i="3"/>
  <c r="U204" i="3" s="1"/>
  <c r="K212" i="3"/>
  <c r="U212" i="3" s="1"/>
  <c r="K219" i="3"/>
  <c r="U219" i="3" s="1"/>
  <c r="K227" i="3"/>
  <c r="U227" i="3" s="1"/>
  <c r="K234" i="3"/>
  <c r="U234" i="3" s="1"/>
  <c r="K241" i="3"/>
  <c r="U241" i="3" s="1"/>
  <c r="K249" i="3"/>
  <c r="U249" i="3" s="1"/>
  <c r="K257" i="3"/>
  <c r="U257" i="3" s="1"/>
  <c r="K265" i="3"/>
  <c r="U265" i="3" s="1"/>
  <c r="K273" i="3"/>
  <c r="U273" i="3" s="1"/>
  <c r="K281" i="3"/>
  <c r="U281" i="3" s="1"/>
  <c r="K288" i="3"/>
  <c r="U288" i="3" s="1"/>
  <c r="K303" i="3"/>
  <c r="U303" i="3" s="1"/>
  <c r="K311" i="3"/>
  <c r="U311" i="3" s="1"/>
  <c r="K319" i="3"/>
  <c r="U319" i="3" s="1"/>
  <c r="K327" i="3"/>
  <c r="U327" i="3" s="1"/>
  <c r="K334" i="3"/>
  <c r="U334" i="3" s="1"/>
  <c r="K342" i="3"/>
  <c r="U342" i="3" s="1"/>
  <c r="K350" i="3"/>
  <c r="U350" i="3" s="1"/>
  <c r="K358" i="3"/>
  <c r="U358" i="3" s="1"/>
  <c r="K365" i="3"/>
  <c r="U365" i="3" s="1"/>
  <c r="K372" i="3"/>
  <c r="U372" i="3" s="1"/>
  <c r="K378" i="3"/>
  <c r="U378" i="3" s="1"/>
  <c r="K385" i="3"/>
  <c r="U385" i="3" s="1"/>
  <c r="K392" i="3"/>
  <c r="U392" i="3" s="1"/>
  <c r="K400" i="3"/>
  <c r="U400" i="3" s="1"/>
  <c r="K414" i="3"/>
  <c r="U414" i="3" s="1"/>
  <c r="K422" i="3"/>
  <c r="U422" i="3" s="1"/>
  <c r="K430" i="3"/>
  <c r="U430" i="3" s="1"/>
  <c r="K437" i="3"/>
  <c r="U437" i="3" s="1"/>
  <c r="K443" i="3"/>
  <c r="U443" i="3" s="1"/>
  <c r="K450" i="3"/>
  <c r="U450" i="3" s="1"/>
  <c r="K457" i="3"/>
  <c r="U457" i="3" s="1"/>
  <c r="K465" i="3"/>
  <c r="U465" i="3" s="1"/>
  <c r="K471" i="3"/>
  <c r="U471" i="3" s="1"/>
  <c r="K477" i="3"/>
  <c r="U477" i="3" s="1"/>
  <c r="K484" i="3"/>
  <c r="U484" i="3" s="1"/>
  <c r="K491" i="3"/>
  <c r="U491" i="3" s="1"/>
  <c r="K499" i="3"/>
  <c r="U499" i="3" s="1"/>
  <c r="K513" i="3"/>
  <c r="U513" i="3" s="1"/>
  <c r="K520" i="3"/>
  <c r="U520" i="3" s="1"/>
  <c r="K528" i="3"/>
  <c r="U528" i="3" s="1"/>
  <c r="K534" i="3"/>
  <c r="U534" i="3" s="1"/>
  <c r="K540" i="3"/>
  <c r="U540" i="3" s="1"/>
  <c r="K548" i="3"/>
  <c r="U548" i="3" s="1"/>
  <c r="K555" i="3"/>
  <c r="U555" i="3" s="1"/>
  <c r="K562" i="3"/>
  <c r="U562" i="3" s="1"/>
  <c r="K569" i="3"/>
  <c r="U569" i="3" s="1"/>
  <c r="K576" i="3"/>
  <c r="U576" i="3" s="1"/>
  <c r="K583" i="3"/>
  <c r="U583" i="3" s="1"/>
  <c r="K591" i="3"/>
  <c r="U591" i="3" s="1"/>
  <c r="K598" i="3"/>
  <c r="U598" i="3" s="1"/>
  <c r="K606" i="3"/>
  <c r="U606" i="3" s="1"/>
  <c r="K612" i="3"/>
  <c r="U612" i="3" s="1"/>
  <c r="K15" i="3"/>
  <c r="U15" i="3" s="1"/>
  <c r="K21" i="3"/>
  <c r="U21" i="3" s="1"/>
  <c r="K29" i="3"/>
  <c r="U29" i="3" s="1"/>
  <c r="K37" i="3"/>
  <c r="U37" i="3" s="1"/>
  <c r="K45" i="3"/>
  <c r="U45" i="3" s="1"/>
  <c r="K52" i="3"/>
  <c r="U52" i="3" s="1"/>
  <c r="K60" i="3"/>
  <c r="U60" i="3" s="1"/>
  <c r="K68" i="3"/>
  <c r="U68" i="3" s="1"/>
  <c r="K75" i="3"/>
  <c r="U75" i="3" s="1"/>
  <c r="K83" i="3"/>
  <c r="U83" i="3" s="1"/>
  <c r="K90" i="3"/>
  <c r="U90" i="3" s="1"/>
  <c r="K97" i="3"/>
  <c r="U97" i="3" s="1"/>
  <c r="K102" i="3"/>
  <c r="U102" i="3" s="1"/>
  <c r="K109" i="3"/>
  <c r="U109" i="3" s="1"/>
  <c r="K120" i="3"/>
  <c r="U120" i="3" s="1"/>
  <c r="K126" i="3"/>
  <c r="U126" i="3" s="1"/>
  <c r="K132" i="3"/>
  <c r="U132" i="3" s="1"/>
  <c r="K138" i="3"/>
  <c r="U138" i="3" s="1"/>
  <c r="K146" i="3"/>
  <c r="U146" i="3" s="1"/>
  <c r="K153" i="3"/>
  <c r="U153" i="3" s="1"/>
  <c r="K160" i="3"/>
  <c r="U160" i="3" s="1"/>
  <c r="K168" i="3"/>
  <c r="U168" i="3" s="1"/>
  <c r="K175" i="3"/>
  <c r="U175" i="3" s="1"/>
  <c r="K183" i="3"/>
  <c r="U183" i="3" s="1"/>
  <c r="K190" i="3"/>
  <c r="U190" i="3" s="1"/>
  <c r="K198" i="3"/>
  <c r="U198" i="3" s="1"/>
  <c r="K205" i="3"/>
  <c r="U205" i="3" s="1"/>
  <c r="K213" i="3"/>
  <c r="U213" i="3" s="1"/>
  <c r="K220" i="3"/>
  <c r="U220" i="3" s="1"/>
  <c r="K228" i="3"/>
  <c r="U228" i="3" s="1"/>
  <c r="K235" i="3"/>
  <c r="U235" i="3" s="1"/>
  <c r="K242" i="3"/>
  <c r="U242" i="3" s="1"/>
  <c r="K250" i="3"/>
  <c r="U250" i="3" s="1"/>
  <c r="K258" i="3"/>
  <c r="U258" i="3" s="1"/>
  <c r="K266" i="3"/>
  <c r="U266" i="3" s="1"/>
  <c r="K274" i="3"/>
  <c r="U274" i="3" s="1"/>
  <c r="K282" i="3"/>
  <c r="U282" i="3" s="1"/>
  <c r="K289" i="3"/>
  <c r="U289" i="3" s="1"/>
  <c r="K296" i="3"/>
  <c r="U296" i="3" s="1"/>
  <c r="K304" i="3"/>
  <c r="U304" i="3" s="1"/>
  <c r="K312" i="3"/>
  <c r="U312" i="3" s="1"/>
  <c r="K320" i="3"/>
  <c r="U320" i="3" s="1"/>
  <c r="K335" i="3"/>
  <c r="U335" i="3" s="1"/>
  <c r="K343" i="3"/>
  <c r="U343" i="3" s="1"/>
  <c r="K351" i="3"/>
  <c r="U351" i="3" s="1"/>
  <c r="K359" i="3"/>
  <c r="U359" i="3" s="1"/>
  <c r="K366" i="3"/>
  <c r="U366" i="3" s="1"/>
  <c r="K373" i="3"/>
  <c r="U373" i="3" s="1"/>
  <c r="K386" i="3"/>
  <c r="U386" i="3" s="1"/>
  <c r="K393" i="3"/>
  <c r="U393" i="3" s="1"/>
  <c r="K401" i="3"/>
  <c r="U401" i="3" s="1"/>
  <c r="K407" i="3"/>
  <c r="U407" i="3" s="1"/>
  <c r="K415" i="3"/>
  <c r="U415" i="3" s="1"/>
  <c r="K423" i="3"/>
  <c r="U423" i="3" s="1"/>
  <c r="K431" i="3"/>
  <c r="U431" i="3" s="1"/>
  <c r="K444" i="3"/>
  <c r="U444" i="3" s="1"/>
  <c r="K451" i="3"/>
  <c r="U451" i="3" s="1"/>
  <c r="K458" i="3"/>
  <c r="U458" i="3" s="1"/>
  <c r="K466" i="3"/>
  <c r="U466" i="3" s="1"/>
  <c r="K472" i="3"/>
  <c r="U472" i="3" s="1"/>
  <c r="K485" i="3"/>
  <c r="U485" i="3" s="1"/>
  <c r="K492" i="3"/>
  <c r="U492" i="3" s="1"/>
  <c r="K500" i="3"/>
  <c r="U500" i="3" s="1"/>
  <c r="K506" i="3"/>
  <c r="U506" i="3" s="1"/>
  <c r="K514" i="3"/>
  <c r="U514" i="3" s="1"/>
  <c r="K521" i="3"/>
  <c r="U521" i="3" s="1"/>
  <c r="K529" i="3"/>
  <c r="U529" i="3" s="1"/>
  <c r="K541" i="3"/>
  <c r="U541" i="3" s="1"/>
  <c r="K549" i="3"/>
  <c r="U549" i="3" s="1"/>
  <c r="K556" i="3"/>
  <c r="U556" i="3" s="1"/>
  <c r="K563" i="3"/>
  <c r="U563" i="3" s="1"/>
  <c r="K577" i="3"/>
  <c r="U577" i="3" s="1"/>
  <c r="K584" i="3"/>
  <c r="U584" i="3" s="1"/>
  <c r="K592" i="3"/>
  <c r="U592" i="3" s="1"/>
  <c r="K605" i="3"/>
  <c r="U605" i="3" s="1"/>
  <c r="K613" i="3"/>
  <c r="U613" i="3" s="1"/>
  <c r="K9" i="3"/>
  <c r="U9" i="3" s="1"/>
  <c r="K16" i="3"/>
  <c r="U16" i="3" s="1"/>
  <c r="K22" i="3"/>
  <c r="U22" i="3" s="1"/>
  <c r="K30" i="3"/>
  <c r="U30" i="3" s="1"/>
  <c r="K38" i="3"/>
  <c r="U38" i="3" s="1"/>
  <c r="K46" i="3"/>
  <c r="U46" i="3" s="1"/>
  <c r="K53" i="3"/>
  <c r="U53" i="3" s="1"/>
  <c r="K61" i="3"/>
  <c r="U61" i="3" s="1"/>
  <c r="K69" i="3"/>
  <c r="U69" i="3" s="1"/>
  <c r="K76" i="3"/>
  <c r="U76" i="3" s="1"/>
  <c r="K91" i="3"/>
  <c r="U91" i="3" s="1"/>
  <c r="K103" i="3"/>
  <c r="U103" i="3" s="1"/>
  <c r="K115" i="3"/>
  <c r="U115" i="3" s="1"/>
  <c r="K121" i="3"/>
  <c r="U121" i="3" s="1"/>
  <c r="K127" i="3"/>
  <c r="U127" i="3" s="1"/>
  <c r="K139" i="3"/>
  <c r="U139" i="3" s="1"/>
  <c r="K147" i="3"/>
  <c r="U147" i="3" s="1"/>
  <c r="K154" i="3"/>
  <c r="U154" i="3" s="1"/>
  <c r="K161" i="3"/>
  <c r="U161" i="3" s="1"/>
  <c r="K169" i="3"/>
  <c r="U169" i="3" s="1"/>
  <c r="K176" i="3"/>
  <c r="U176" i="3" s="1"/>
  <c r="K191" i="3"/>
  <c r="U191" i="3" s="1"/>
  <c r="K199" i="3"/>
  <c r="U199" i="3" s="1"/>
  <c r="K206" i="3"/>
  <c r="U206" i="3" s="1"/>
  <c r="K214" i="3"/>
  <c r="U214" i="3" s="1"/>
  <c r="K221" i="3"/>
  <c r="U221" i="3" s="1"/>
  <c r="K229" i="3"/>
  <c r="U229" i="3" s="1"/>
  <c r="K236" i="3"/>
  <c r="U236" i="3" s="1"/>
  <c r="K243" i="3"/>
  <c r="U243" i="3" s="1"/>
  <c r="K251" i="3"/>
  <c r="U251" i="3" s="1"/>
  <c r="K259" i="3"/>
  <c r="U259" i="3" s="1"/>
  <c r="K267" i="3"/>
  <c r="U267" i="3" s="1"/>
  <c r="K275" i="3"/>
  <c r="U275" i="3" s="1"/>
  <c r="K283" i="3"/>
  <c r="U283" i="3" s="1"/>
  <c r="K290" i="3"/>
  <c r="U290" i="3" s="1"/>
  <c r="K297" i="3"/>
  <c r="U297" i="3" s="1"/>
  <c r="K305" i="3"/>
  <c r="U305" i="3" s="1"/>
  <c r="K313" i="3"/>
  <c r="U313" i="3" s="1"/>
  <c r="K321" i="3"/>
  <c r="U321" i="3" s="1"/>
  <c r="K328" i="3"/>
  <c r="U328" i="3" s="1"/>
  <c r="K336" i="3"/>
  <c r="U336" i="3" s="1"/>
  <c r="K344" i="3"/>
  <c r="U344" i="3" s="1"/>
  <c r="K352" i="3"/>
  <c r="U352" i="3" s="1"/>
  <c r="K367" i="3"/>
  <c r="U367" i="3" s="1"/>
  <c r="K379" i="3"/>
  <c r="U379" i="3" s="1"/>
  <c r="K394" i="3"/>
  <c r="U394" i="3" s="1"/>
  <c r="K408" i="3"/>
  <c r="U408" i="3" s="1"/>
  <c r="K416" i="3"/>
  <c r="U416" i="3" s="1"/>
  <c r="K424" i="3"/>
  <c r="U424" i="3" s="1"/>
  <c r="K432" i="3"/>
  <c r="U432" i="3" s="1"/>
  <c r="K438" i="3"/>
  <c r="U438" i="3" s="1"/>
  <c r="K445" i="3"/>
  <c r="U445" i="3" s="1"/>
  <c r="K452" i="3"/>
  <c r="U452" i="3" s="1"/>
  <c r="K459" i="3"/>
  <c r="U459" i="3" s="1"/>
  <c r="K473" i="3"/>
  <c r="U473" i="3" s="1"/>
  <c r="K478" i="3"/>
  <c r="U478" i="3" s="1"/>
  <c r="K486" i="3"/>
  <c r="U486" i="3" s="1"/>
  <c r="K493" i="3"/>
  <c r="U493" i="3" s="1"/>
  <c r="K501" i="3"/>
  <c r="U501" i="3" s="1"/>
  <c r="K507" i="3"/>
  <c r="U507" i="3" s="1"/>
  <c r="K522" i="3"/>
  <c r="U522" i="3" s="1"/>
  <c r="K535" i="3"/>
  <c r="U535" i="3" s="1"/>
  <c r="K542" i="3"/>
  <c r="U542" i="3" s="1"/>
  <c r="K550" i="3"/>
  <c r="U550" i="3" s="1"/>
  <c r="K557" i="3"/>
  <c r="U557" i="3" s="1"/>
  <c r="K564" i="3"/>
  <c r="U564" i="3" s="1"/>
  <c r="K570" i="3"/>
  <c r="U570" i="3" s="1"/>
  <c r="K578" i="3"/>
  <c r="U578" i="3" s="1"/>
  <c r="K585" i="3"/>
  <c r="U585" i="3" s="1"/>
  <c r="K593" i="3"/>
  <c r="U593" i="3" s="1"/>
  <c r="K599" i="3"/>
  <c r="U599" i="3" s="1"/>
  <c r="K607" i="3"/>
  <c r="U607" i="3" s="1"/>
  <c r="K614" i="3"/>
  <c r="U614" i="3" s="1"/>
  <c r="K10" i="3"/>
  <c r="U10" i="3" s="1"/>
  <c r="K17" i="3"/>
  <c r="U17" i="3" s="1"/>
  <c r="K23" i="3"/>
  <c r="U23" i="3" s="1"/>
  <c r="K31" i="3"/>
  <c r="U31" i="3" s="1"/>
  <c r="K39" i="3"/>
  <c r="U39" i="3" s="1"/>
  <c r="K47" i="3"/>
  <c r="U47" i="3" s="1"/>
  <c r="K54" i="3"/>
  <c r="U54" i="3" s="1"/>
  <c r="K62" i="3"/>
  <c r="U62" i="3" s="1"/>
  <c r="K70" i="3"/>
  <c r="U70" i="3" s="1"/>
  <c r="K77" i="3"/>
  <c r="U77" i="3" s="1"/>
  <c r="K84" i="3"/>
  <c r="U84" i="3" s="1"/>
  <c r="K92" i="3"/>
  <c r="U92" i="3" s="1"/>
  <c r="K98" i="3"/>
  <c r="U98" i="3" s="1"/>
  <c r="K104" i="3"/>
  <c r="U104" i="3" s="1"/>
  <c r="K110" i="3"/>
  <c r="U110" i="3" s="1"/>
  <c r="K116" i="3"/>
  <c r="U116" i="3" s="1"/>
  <c r="K122" i="3"/>
  <c r="U122" i="3" s="1"/>
  <c r="K128" i="3"/>
  <c r="U128" i="3" s="1"/>
  <c r="K133" i="3"/>
  <c r="U133" i="3" s="1"/>
  <c r="K140" i="3"/>
  <c r="U140" i="3" s="1"/>
  <c r="K148" i="3"/>
  <c r="U148" i="3" s="1"/>
  <c r="K155" i="3"/>
  <c r="U155" i="3" s="1"/>
  <c r="K162" i="3"/>
  <c r="U162" i="3" s="1"/>
  <c r="K170" i="3"/>
  <c r="U170" i="3" s="1"/>
  <c r="K177" i="3"/>
  <c r="U177" i="3" s="1"/>
  <c r="K184" i="3"/>
  <c r="U184" i="3" s="1"/>
  <c r="K192" i="3"/>
  <c r="U192" i="3" s="1"/>
  <c r="K207" i="3"/>
  <c r="U207" i="3" s="1"/>
  <c r="K215" i="3"/>
  <c r="U215" i="3" s="1"/>
  <c r="K222" i="3"/>
  <c r="U222" i="3" s="1"/>
  <c r="K230" i="3"/>
  <c r="U230" i="3" s="1"/>
  <c r="K244" i="3"/>
  <c r="U244" i="3" s="1"/>
  <c r="K252" i="3"/>
  <c r="U252" i="3" s="1"/>
  <c r="K260" i="3"/>
  <c r="U260" i="3" s="1"/>
  <c r="K268" i="3"/>
  <c r="U268" i="3" s="1"/>
  <c r="K276" i="3"/>
  <c r="U276" i="3" s="1"/>
  <c r="K284" i="3"/>
  <c r="U284" i="3" s="1"/>
  <c r="K291" i="3"/>
  <c r="U291" i="3" s="1"/>
  <c r="K298" i="3"/>
  <c r="U298" i="3" s="1"/>
  <c r="K306" i="3"/>
  <c r="U306" i="3" s="1"/>
  <c r="K314" i="3"/>
  <c r="U314" i="3" s="1"/>
  <c r="K322" i="3"/>
  <c r="U322" i="3" s="1"/>
  <c r="K329" i="3"/>
  <c r="U329" i="3" s="1"/>
  <c r="K337" i="3"/>
  <c r="U337" i="3" s="1"/>
  <c r="K345" i="3"/>
  <c r="U345" i="3" s="1"/>
  <c r="K353" i="3"/>
  <c r="U353" i="3" s="1"/>
  <c r="K360" i="3"/>
  <c r="U360" i="3" s="1"/>
  <c r="K368" i="3"/>
  <c r="U368" i="3" s="1"/>
  <c r="K374" i="3"/>
  <c r="U374" i="3" s="1"/>
  <c r="K380" i="3"/>
  <c r="U380" i="3" s="1"/>
  <c r="K387" i="3"/>
  <c r="U387" i="3" s="1"/>
  <c r="K395" i="3"/>
  <c r="U395" i="3" s="1"/>
  <c r="K402" i="3"/>
  <c r="U402" i="3" s="1"/>
  <c r="K409" i="3"/>
  <c r="U409" i="3" s="1"/>
  <c r="K417" i="3"/>
  <c r="U417" i="3" s="1"/>
  <c r="K425" i="3"/>
  <c r="U425" i="3" s="1"/>
  <c r="K433" i="3"/>
  <c r="U433" i="3" s="1"/>
  <c r="K439" i="3"/>
  <c r="U439" i="3" s="1"/>
  <c r="K453" i="3"/>
  <c r="U453" i="3" s="1"/>
  <c r="K460" i="3"/>
  <c r="U460" i="3" s="1"/>
  <c r="K467" i="3"/>
  <c r="U467" i="3" s="1"/>
  <c r="K479" i="3"/>
  <c r="U479" i="3" s="1"/>
  <c r="K494" i="3"/>
  <c r="U494" i="3" s="1"/>
  <c r="K502" i="3"/>
  <c r="U502" i="3" s="1"/>
  <c r="K508" i="3"/>
  <c r="U508" i="3" s="1"/>
  <c r="K515" i="3"/>
  <c r="U515" i="3" s="1"/>
  <c r="K523" i="3"/>
  <c r="U523" i="3" s="1"/>
  <c r="K530" i="3"/>
  <c r="U530" i="3" s="1"/>
  <c r="K536" i="3"/>
  <c r="U536" i="3" s="1"/>
  <c r="K543" i="3"/>
  <c r="U543" i="3" s="1"/>
  <c r="K551" i="3"/>
  <c r="U551" i="3" s="1"/>
  <c r="K558" i="3"/>
  <c r="U558" i="3" s="1"/>
  <c r="K565" i="3"/>
  <c r="U565" i="3" s="1"/>
  <c r="K571" i="3"/>
  <c r="U571" i="3" s="1"/>
  <c r="K579" i="3"/>
  <c r="U579" i="3" s="1"/>
  <c r="K586" i="3"/>
  <c r="U586" i="3" s="1"/>
  <c r="K594" i="3"/>
  <c r="U594" i="3" s="1"/>
  <c r="K600" i="3"/>
  <c r="U600" i="3" s="1"/>
  <c r="K608" i="3"/>
  <c r="U608" i="3" s="1"/>
  <c r="K11" i="3"/>
  <c r="U11" i="3" s="1"/>
  <c r="K24" i="3"/>
  <c r="U24" i="3" s="1"/>
  <c r="K32" i="3"/>
  <c r="U32" i="3" s="1"/>
  <c r="K40" i="3"/>
  <c r="U40" i="3" s="1"/>
  <c r="K48" i="3"/>
  <c r="U48" i="3" s="1"/>
  <c r="K55" i="3"/>
  <c r="U55" i="3" s="1"/>
  <c r="K63" i="3"/>
  <c r="U63" i="3" s="1"/>
  <c r="K71" i="3"/>
  <c r="U71" i="3" s="1"/>
  <c r="K78" i="3"/>
  <c r="U78" i="3" s="1"/>
  <c r="K85" i="3"/>
  <c r="U85" i="3" s="1"/>
  <c r="K93" i="3"/>
  <c r="U93" i="3" s="1"/>
  <c r="K99" i="3"/>
  <c r="U99" i="3" s="1"/>
  <c r="K105" i="3"/>
  <c r="U105" i="3" s="1"/>
  <c r="K111" i="3"/>
  <c r="U111" i="3" s="1"/>
  <c r="K117" i="3"/>
  <c r="U117" i="3" s="1"/>
  <c r="K129" i="3"/>
  <c r="U129" i="3" s="1"/>
  <c r="K141" i="3"/>
  <c r="U141" i="3" s="1"/>
  <c r="K149" i="3"/>
  <c r="U149" i="3" s="1"/>
  <c r="K163" i="3"/>
  <c r="U163" i="3" s="1"/>
  <c r="K171" i="3"/>
  <c r="U171" i="3" s="1"/>
  <c r="K178" i="3"/>
  <c r="U178" i="3" s="1"/>
  <c r="K185" i="3"/>
  <c r="U185" i="3" s="1"/>
  <c r="K193" i="3"/>
  <c r="U193" i="3" s="1"/>
  <c r="K200" i="3"/>
  <c r="U200" i="3" s="1"/>
  <c r="K208" i="3"/>
  <c r="U208" i="3" s="1"/>
  <c r="K223" i="3"/>
  <c r="U223" i="3" s="1"/>
  <c r="K231" i="3"/>
  <c r="U231" i="3" s="1"/>
  <c r="K237" i="3"/>
  <c r="U237" i="3" s="1"/>
  <c r="K245" i="3"/>
  <c r="U245" i="3" s="1"/>
  <c r="K253" i="3"/>
  <c r="U253" i="3" s="1"/>
  <c r="K261" i="3"/>
  <c r="U261" i="3" s="1"/>
  <c r="K269" i="3"/>
  <c r="U269" i="3" s="1"/>
  <c r="K277" i="3"/>
  <c r="U277" i="3" s="1"/>
  <c r="K292" i="3"/>
  <c r="U292" i="3" s="1"/>
  <c r="K299" i="3"/>
  <c r="U299" i="3" s="1"/>
  <c r="K307" i="3"/>
  <c r="U307" i="3" s="1"/>
  <c r="K315" i="3"/>
  <c r="U315" i="3" s="1"/>
  <c r="K323" i="3"/>
  <c r="U323" i="3" s="1"/>
  <c r="K330" i="3"/>
  <c r="U330" i="3" s="1"/>
  <c r="K338" i="3"/>
  <c r="U338" i="3" s="1"/>
  <c r="K346" i="3"/>
  <c r="U346" i="3" s="1"/>
  <c r="K354" i="3"/>
  <c r="U354" i="3" s="1"/>
  <c r="K361" i="3"/>
  <c r="U361" i="3" s="1"/>
  <c r="K369" i="3"/>
  <c r="U369" i="3" s="1"/>
  <c r="K381" i="3"/>
  <c r="U381" i="3" s="1"/>
  <c r="K388" i="3"/>
  <c r="U388" i="3" s="1"/>
  <c r="K396" i="3"/>
  <c r="U396" i="3" s="1"/>
  <c r="K403" i="3"/>
  <c r="U403" i="3" s="1"/>
  <c r="K410" i="3"/>
  <c r="U410" i="3" s="1"/>
  <c r="K418" i="3"/>
  <c r="U418" i="3" s="1"/>
  <c r="K426" i="3"/>
  <c r="U426" i="3" s="1"/>
  <c r="K434" i="3"/>
  <c r="U434" i="3" s="1"/>
  <c r="K440" i="3"/>
  <c r="U440" i="3" s="1"/>
  <c r="K446" i="3"/>
  <c r="U446" i="3" s="1"/>
  <c r="K461" i="3"/>
  <c r="U461" i="3" s="1"/>
  <c r="K468" i="3"/>
  <c r="U468" i="3" s="1"/>
  <c r="K474" i="3"/>
  <c r="U474" i="3" s="1"/>
  <c r="K480" i="3"/>
  <c r="U480" i="3" s="1"/>
  <c r="K487" i="3"/>
  <c r="U487" i="3" s="1"/>
  <c r="K495" i="3"/>
  <c r="U495" i="3" s="1"/>
  <c r="K509" i="3"/>
  <c r="U509" i="3" s="1"/>
  <c r="K516" i="3"/>
  <c r="U516" i="3" s="1"/>
  <c r="K524" i="3"/>
  <c r="U524" i="3" s="1"/>
  <c r="K531" i="3"/>
  <c r="U531" i="3" s="1"/>
  <c r="K537" i="3"/>
  <c r="U537" i="3" s="1"/>
  <c r="K544" i="3"/>
  <c r="U544" i="3" s="1"/>
  <c r="K552" i="3"/>
  <c r="U552" i="3" s="1"/>
  <c r="K559" i="3"/>
  <c r="U559" i="3" s="1"/>
  <c r="K566" i="3"/>
  <c r="U566" i="3" s="1"/>
  <c r="K572" i="3"/>
  <c r="U572" i="3" s="1"/>
  <c r="K580" i="3"/>
  <c r="U580" i="3" s="1"/>
  <c r="K587" i="3"/>
  <c r="U587" i="3" s="1"/>
  <c r="K601" i="3"/>
  <c r="U601" i="3" s="1"/>
  <c r="K609" i="3"/>
  <c r="U609" i="3" s="1"/>
  <c r="K615" i="3"/>
  <c r="U615" i="3" s="1"/>
  <c r="K30" i="1"/>
  <c r="K18" i="3"/>
  <c r="U18" i="3" s="1"/>
  <c r="K25" i="3"/>
  <c r="U25" i="3" s="1"/>
  <c r="K33" i="3"/>
  <c r="U33" i="3" s="1"/>
  <c r="K41" i="3"/>
  <c r="U41" i="3" s="1"/>
  <c r="K49" i="3"/>
  <c r="U49" i="3" s="1"/>
  <c r="K56" i="3"/>
  <c r="U56" i="3" s="1"/>
  <c r="K64" i="3"/>
  <c r="U64" i="3" s="1"/>
  <c r="K72" i="3"/>
  <c r="U72" i="3" s="1"/>
  <c r="K79" i="3"/>
  <c r="U79" i="3" s="1"/>
  <c r="K86" i="3"/>
  <c r="U86" i="3" s="1"/>
  <c r="K94" i="3"/>
  <c r="U94" i="3" s="1"/>
  <c r="K100" i="3"/>
  <c r="U100" i="3" s="1"/>
  <c r="K106" i="3"/>
  <c r="U106" i="3" s="1"/>
  <c r="K112" i="3"/>
  <c r="U112" i="3" s="1"/>
  <c r="K123" i="3"/>
  <c r="U123" i="3" s="1"/>
  <c r="K134" i="3"/>
  <c r="U134" i="3" s="1"/>
  <c r="K142" i="3"/>
  <c r="U142" i="3" s="1"/>
  <c r="K150" i="3"/>
  <c r="U150" i="3" s="1"/>
  <c r="K156" i="3"/>
  <c r="U156" i="3" s="1"/>
  <c r="K164" i="3"/>
  <c r="U164" i="3" s="1"/>
  <c r="K172" i="3"/>
  <c r="U172" i="3" s="1"/>
  <c r="K179" i="3"/>
  <c r="U179" i="3" s="1"/>
  <c r="K186" i="3"/>
  <c r="U186" i="3" s="1"/>
  <c r="K194" i="3"/>
  <c r="U194" i="3" s="1"/>
  <c r="K201" i="3"/>
  <c r="U201" i="3" s="1"/>
  <c r="K209" i="3"/>
  <c r="U209" i="3" s="1"/>
  <c r="K216" i="3"/>
  <c r="U216" i="3" s="1"/>
  <c r="K224" i="3"/>
  <c r="U224" i="3" s="1"/>
  <c r="K238" i="3"/>
  <c r="U238" i="3" s="1"/>
  <c r="K246" i="3"/>
  <c r="U246" i="3" s="1"/>
  <c r="K254" i="3"/>
  <c r="U254" i="3" s="1"/>
  <c r="K262" i="3"/>
  <c r="U262" i="3" s="1"/>
  <c r="K270" i="3"/>
  <c r="U270" i="3" s="1"/>
  <c r="K278" i="3"/>
  <c r="U278" i="3" s="1"/>
  <c r="K285" i="3"/>
  <c r="U285" i="3" s="1"/>
  <c r="K293" i="3"/>
  <c r="U293" i="3" s="1"/>
  <c r="K300" i="3"/>
  <c r="U300" i="3" s="1"/>
  <c r="K308" i="3"/>
  <c r="U308" i="3" s="1"/>
  <c r="K316" i="3"/>
  <c r="U316" i="3" s="1"/>
  <c r="K324" i="3"/>
  <c r="U324" i="3" s="1"/>
  <c r="K331" i="3"/>
  <c r="U331" i="3" s="1"/>
  <c r="K339" i="3"/>
  <c r="U339" i="3" s="1"/>
  <c r="K347" i="3"/>
  <c r="U347" i="3" s="1"/>
  <c r="K355" i="3"/>
  <c r="U355" i="3" s="1"/>
  <c r="K362" i="3"/>
  <c r="U362" i="3" s="1"/>
  <c r="K370" i="3"/>
  <c r="U370" i="3" s="1"/>
  <c r="K375" i="3"/>
  <c r="U375" i="3" s="1"/>
  <c r="K382" i="3"/>
  <c r="U382" i="3" s="1"/>
  <c r="K389" i="3"/>
  <c r="U389" i="3" s="1"/>
  <c r="K397" i="3"/>
  <c r="U397" i="3" s="1"/>
  <c r="K404" i="3"/>
  <c r="U404" i="3" s="1"/>
  <c r="K411" i="3"/>
  <c r="U411" i="3" s="1"/>
  <c r="K419" i="3"/>
  <c r="U419" i="3" s="1"/>
  <c r="K427" i="3"/>
  <c r="U427" i="3" s="1"/>
  <c r="K441" i="3"/>
  <c r="U441" i="3" s="1"/>
  <c r="K447" i="3"/>
  <c r="U447" i="3" s="1"/>
  <c r="K454" i="3"/>
  <c r="U454" i="3" s="1"/>
  <c r="K462" i="3"/>
  <c r="U462" i="3" s="1"/>
  <c r="K469" i="3"/>
  <c r="U469" i="3" s="1"/>
  <c r="K481" i="3"/>
  <c r="U481" i="3" s="1"/>
  <c r="K488" i="3"/>
  <c r="U488" i="3" s="1"/>
  <c r="K496" i="3"/>
  <c r="U496" i="3" s="1"/>
  <c r="K503" i="3"/>
  <c r="U503" i="3" s="1"/>
  <c r="K510" i="3"/>
  <c r="U510" i="3" s="1"/>
  <c r="K517" i="3"/>
  <c r="U517" i="3" s="1"/>
  <c r="K525" i="3"/>
  <c r="U525" i="3" s="1"/>
  <c r="K532" i="3"/>
  <c r="U532" i="3" s="1"/>
  <c r="K538" i="3"/>
  <c r="U538" i="3" s="1"/>
  <c r="K545" i="3"/>
  <c r="U545" i="3" s="1"/>
  <c r="K553" i="3"/>
  <c r="U553" i="3" s="1"/>
  <c r="K560" i="3"/>
  <c r="U560" i="3" s="1"/>
  <c r="K573" i="3"/>
  <c r="U573" i="3" s="1"/>
  <c r="K581" i="3"/>
  <c r="U581" i="3" s="1"/>
  <c r="K588" i="3"/>
  <c r="U588" i="3" s="1"/>
  <c r="K595" i="3"/>
  <c r="U595" i="3" s="1"/>
  <c r="K602" i="3"/>
  <c r="U602" i="3" s="1"/>
  <c r="K7" i="3"/>
  <c r="U7" i="3" s="1"/>
  <c r="AX22" i="3"/>
  <c r="K18" i="1" s="1"/>
  <c r="AX29" i="3"/>
  <c r="U1111" i="3" l="1"/>
  <c r="U3" i="3" s="1"/>
  <c r="L19" i="1"/>
  <c r="B21" i="1"/>
  <c r="C7" i="3"/>
  <c r="B22" i="1"/>
  <c r="AX27" i="3"/>
  <c r="AX31" i="3" s="1"/>
  <c r="AX32" i="3" s="1"/>
  <c r="Y2" i="2"/>
  <c r="AA7" i="2" s="1"/>
  <c r="L22" i="1"/>
  <c r="O21" i="1"/>
  <c r="P21" i="1" s="1"/>
  <c r="K24" i="1"/>
  <c r="AX30" i="3"/>
  <c r="B27" i="1"/>
  <c r="AX34" i="3"/>
  <c r="AX36" i="3" s="1"/>
  <c r="G4" i="2"/>
  <c r="I4" i="2" s="1"/>
  <c r="H6" i="2" s="1"/>
  <c r="I6" i="2" s="1"/>
  <c r="I8" i="2" s="1"/>
  <c r="D18" i="2" s="1"/>
  <c r="AA13" i="2" l="1"/>
  <c r="AA14" i="2"/>
  <c r="AC7" i="2"/>
  <c r="AA8" i="2"/>
  <c r="Y17" i="2"/>
  <c r="AA24" i="2" s="1"/>
  <c r="E7" i="3"/>
  <c r="G7" i="3" s="1"/>
  <c r="AX33" i="3"/>
  <c r="AX28" i="3" s="1"/>
  <c r="P7" i="3"/>
  <c r="R7" i="3" s="1"/>
  <c r="Q7" i="3" s="1"/>
  <c r="S7" i="3" s="1"/>
  <c r="L7" i="3"/>
  <c r="N7" i="3" s="1"/>
  <c r="M7" i="3" s="1"/>
  <c r="O7" i="3" s="1"/>
  <c r="C8" i="3"/>
  <c r="B7" i="3"/>
  <c r="AA10" i="2"/>
  <c r="AA3" i="2"/>
  <c r="AA15" i="2"/>
  <c r="D7" i="3"/>
  <c r="AA16" i="2"/>
  <c r="AA4" i="2"/>
  <c r="AA9" i="2"/>
  <c r="D20" i="2"/>
  <c r="B26" i="2"/>
  <c r="B10" i="2"/>
  <c r="C9" i="2"/>
  <c r="D13" i="2"/>
  <c r="C21" i="2"/>
  <c r="B19" i="2"/>
  <c r="C14" i="2"/>
  <c r="D11" i="2"/>
  <c r="C6" i="2"/>
  <c r="B25" i="2"/>
  <c r="D14" i="2"/>
  <c r="B8" i="2"/>
  <c r="C11" i="2"/>
  <c r="C7" i="2"/>
  <c r="D17" i="2"/>
  <c r="D6" i="2"/>
  <c r="C5" i="2"/>
  <c r="D22" i="2"/>
  <c r="B23" i="2"/>
  <c r="D21" i="2"/>
  <c r="D27" i="2"/>
  <c r="D10" i="2"/>
  <c r="C26" i="2"/>
  <c r="C24" i="2"/>
  <c r="D12" i="2"/>
  <c r="C15" i="2"/>
  <c r="D19" i="2"/>
  <c r="B20" i="2"/>
  <c r="G8" i="2"/>
  <c r="D8" i="2"/>
  <c r="D23" i="2"/>
  <c r="D24" i="2"/>
  <c r="C18" i="2"/>
  <c r="B14" i="2"/>
  <c r="B13" i="2"/>
  <c r="B27" i="2"/>
  <c r="C20" i="2"/>
  <c r="C16" i="2"/>
  <c r="C12" i="2"/>
  <c r="D25" i="2"/>
  <c r="B12" i="2"/>
  <c r="B11" i="2"/>
  <c r="B9" i="2"/>
  <c r="B21" i="2"/>
  <c r="C27" i="2"/>
  <c r="H8" i="2"/>
  <c r="D9" i="2"/>
  <c r="C13" i="2"/>
  <c r="C23" i="2"/>
  <c r="B5" i="2"/>
  <c r="D7" i="2"/>
  <c r="B18" i="2"/>
  <c r="B24" i="2"/>
  <c r="C17" i="2"/>
  <c r="C8" i="2"/>
  <c r="D16" i="2"/>
  <c r="B16" i="2"/>
  <c r="B17" i="2"/>
  <c r="D5" i="2"/>
  <c r="B6" i="2"/>
  <c r="C25" i="2"/>
  <c r="D26" i="2"/>
  <c r="C19" i="2"/>
  <c r="D15" i="2"/>
  <c r="B15" i="2"/>
  <c r="C22" i="2"/>
  <c r="C10" i="2"/>
  <c r="B22" i="2"/>
  <c r="B7" i="2"/>
  <c r="K28" i="1"/>
  <c r="K68" i="1"/>
  <c r="K71" i="1"/>
  <c r="K70" i="1"/>
  <c r="K67" i="1"/>
  <c r="K69" i="1"/>
  <c r="K26" i="1"/>
  <c r="Z24" i="2" l="1"/>
  <c r="AC13" i="2"/>
  <c r="AX35" i="3"/>
  <c r="K27" i="1" s="1"/>
  <c r="AA30" i="2"/>
  <c r="AA22" i="2"/>
  <c r="Y32" i="2"/>
  <c r="AA45" i="2" s="1"/>
  <c r="Z45" i="2" s="1"/>
  <c r="AA31" i="2"/>
  <c r="AA18" i="2"/>
  <c r="AA25" i="2"/>
  <c r="Z9" i="2"/>
  <c r="AC10" i="2"/>
  <c r="Z10" i="2"/>
  <c r="AC16" i="2"/>
  <c r="Z16" i="2"/>
  <c r="Z15" i="2"/>
  <c r="AC3" i="2"/>
  <c r="Z3" i="2"/>
  <c r="E8" i="3"/>
  <c r="G8" i="3" s="1"/>
  <c r="F7" i="3"/>
  <c r="H7" i="3" s="1"/>
  <c r="AA6" i="2"/>
  <c r="AA5" i="2"/>
  <c r="D8" i="3"/>
  <c r="C9" i="3"/>
  <c r="AC15" i="2"/>
  <c r="P8" i="3"/>
  <c r="R8" i="3" s="1"/>
  <c r="Q8" i="3" s="1"/>
  <c r="AC9" i="2"/>
  <c r="L8" i="3"/>
  <c r="N8" i="3" s="1"/>
  <c r="M8" i="3" s="1"/>
  <c r="B8" i="3"/>
  <c r="AX38" i="3"/>
  <c r="K33" i="1"/>
  <c r="B36" i="1"/>
  <c r="AX14" i="3"/>
  <c r="D58" i="1" s="1"/>
  <c r="AC24" i="2"/>
  <c r="C58" i="1" l="1"/>
  <c r="B50" i="1"/>
  <c r="C56" i="1"/>
  <c r="B59" i="1"/>
  <c r="D51" i="1"/>
  <c r="B54" i="1"/>
  <c r="C53" i="1"/>
  <c r="D50" i="1"/>
  <c r="B56" i="1"/>
  <c r="C52" i="1"/>
  <c r="B53" i="1"/>
  <c r="D57" i="1"/>
  <c r="B58" i="1"/>
  <c r="C51" i="1"/>
  <c r="C55" i="1"/>
  <c r="D60" i="1"/>
  <c r="B52" i="1"/>
  <c r="B55" i="1"/>
  <c r="B51" i="1"/>
  <c r="D59" i="1"/>
  <c r="C60" i="1"/>
  <c r="C57" i="1"/>
  <c r="D56" i="1"/>
  <c r="D52" i="1"/>
  <c r="B60" i="1"/>
  <c r="B57" i="1"/>
  <c r="D54" i="1"/>
  <c r="D55" i="1"/>
  <c r="C50" i="1"/>
  <c r="C59" i="1"/>
  <c r="C54" i="1"/>
  <c r="D53" i="1"/>
  <c r="AA37" i="2"/>
  <c r="AA43" i="2" s="1"/>
  <c r="AA40" i="2"/>
  <c r="Z40" i="2" s="1"/>
  <c r="AA19" i="2"/>
  <c r="Z30" i="2"/>
  <c r="Z25" i="2"/>
  <c r="Z18" i="2"/>
  <c r="Z31" i="2"/>
  <c r="G31" i="1"/>
  <c r="B31" i="1"/>
  <c r="AA23" i="2"/>
  <c r="AC23" i="2" s="1"/>
  <c r="AA21" i="2"/>
  <c r="AA46" i="2"/>
  <c r="Z46" i="2" s="1"/>
  <c r="AA33" i="2"/>
  <c r="AC30" i="2"/>
  <c r="AA39" i="2"/>
  <c r="Z39" i="2" s="1"/>
  <c r="AA20" i="2"/>
  <c r="AC22" i="2"/>
  <c r="AA29" i="2"/>
  <c r="AA28" i="2"/>
  <c r="AC31" i="2"/>
  <c r="AC18" i="2"/>
  <c r="AC25" i="2"/>
  <c r="Z8" i="2"/>
  <c r="F8" i="3"/>
  <c r="H8" i="3" s="1"/>
  <c r="C10" i="3"/>
  <c r="AC6" i="2"/>
  <c r="AA11" i="2"/>
  <c r="AC8" i="2"/>
  <c r="L9" i="3"/>
  <c r="N9" i="3" s="1"/>
  <c r="M9" i="3" s="1"/>
  <c r="O9" i="3" s="1"/>
  <c r="J9" i="3"/>
  <c r="E9" i="3"/>
  <c r="F9" i="3" s="1"/>
  <c r="H9" i="3" s="1"/>
  <c r="B9" i="3"/>
  <c r="D9" i="3"/>
  <c r="P9" i="3"/>
  <c r="R9" i="3" s="1"/>
  <c r="Q9" i="3" s="1"/>
  <c r="S8" i="3"/>
  <c r="O8" i="3"/>
  <c r="J7" i="3"/>
  <c r="J8" i="3"/>
  <c r="O24" i="1"/>
  <c r="O27" i="1"/>
  <c r="AC45" i="2"/>
  <c r="AA36" i="2" l="1"/>
  <c r="AC36" i="2" s="1"/>
  <c r="AA44" i="2"/>
  <c r="Z44" i="2" s="1"/>
  <c r="AC43" i="2"/>
  <c r="AC37" i="2"/>
  <c r="AA38" i="2"/>
  <c r="Z38" i="2" s="1"/>
  <c r="AA35" i="2"/>
  <c r="AA34" i="2"/>
  <c r="AC40" i="2"/>
  <c r="AC21" i="2"/>
  <c r="Z23" i="2"/>
  <c r="AC28" i="2"/>
  <c r="Z33" i="2"/>
  <c r="Z29" i="2"/>
  <c r="AC46" i="2"/>
  <c r="AC33" i="2"/>
  <c r="C11" i="3"/>
  <c r="E11" i="3" s="1"/>
  <c r="AC39" i="2"/>
  <c r="AA26" i="2"/>
  <c r="D10" i="3"/>
  <c r="J10" i="3"/>
  <c r="P10" i="3"/>
  <c r="R10" i="3" s="1"/>
  <c r="Q10" i="3" s="1"/>
  <c r="S10" i="3" s="1"/>
  <c r="E10" i="3"/>
  <c r="G10" i="3" s="1"/>
  <c r="AC11" i="2"/>
  <c r="Z11" i="2"/>
  <c r="B10" i="3"/>
  <c r="L10" i="3"/>
  <c r="N10" i="3" s="1"/>
  <c r="M10" i="3" s="1"/>
  <c r="Z14" i="2"/>
  <c r="AC14" i="2"/>
  <c r="AA12" i="2"/>
  <c r="G9" i="3"/>
  <c r="AC5" i="2"/>
  <c r="S9" i="3"/>
  <c r="AC4" i="2"/>
  <c r="AC29" i="2"/>
  <c r="AC20" i="2"/>
  <c r="AA41" i="2"/>
  <c r="Z41" i="2" s="1"/>
  <c r="AC38" i="2" l="1"/>
  <c r="Z26" i="2"/>
  <c r="B11" i="3"/>
  <c r="P11" i="3"/>
  <c r="R11" i="3" s="1"/>
  <c r="Q11" i="3" s="1"/>
  <c r="L11" i="3"/>
  <c r="N11" i="3" s="1"/>
  <c r="M11" i="3" s="1"/>
  <c r="O11" i="3" s="1"/>
  <c r="C12" i="3"/>
  <c r="B12" i="3" s="1"/>
  <c r="D11" i="3"/>
  <c r="J11" i="3"/>
  <c r="AA27" i="2"/>
  <c r="AC26" i="2"/>
  <c r="O10" i="3"/>
  <c r="F10" i="3"/>
  <c r="H10" i="3" s="1"/>
  <c r="AC12" i="2"/>
  <c r="Z12" i="2"/>
  <c r="AC35" i="2"/>
  <c r="AA42" i="2"/>
  <c r="AC41" i="2"/>
  <c r="AC44" i="2"/>
  <c r="AC19" i="2"/>
  <c r="G11" i="3"/>
  <c r="F11" i="3"/>
  <c r="H11" i="3" s="1"/>
  <c r="D12" i="3" l="1"/>
  <c r="S11" i="3"/>
  <c r="Z27" i="2"/>
  <c r="J12" i="3"/>
  <c r="L12" i="3"/>
  <c r="N12" i="3" s="1"/>
  <c r="M12" i="3" s="1"/>
  <c r="E12" i="3"/>
  <c r="G12" i="3" s="1"/>
  <c r="C13" i="3"/>
  <c r="D13" i="3" s="1"/>
  <c r="P12" i="3"/>
  <c r="R12" i="3" s="1"/>
  <c r="Q12" i="3" s="1"/>
  <c r="AC27" i="2"/>
  <c r="Z42" i="2"/>
  <c r="AC34" i="2"/>
  <c r="AC42" i="2"/>
  <c r="I10" i="3" l="1"/>
  <c r="W10" i="3" s="1"/>
  <c r="B13" i="3"/>
  <c r="J13" i="3"/>
  <c r="E13" i="3"/>
  <c r="F13" i="3" s="1"/>
  <c r="H13" i="3" s="1"/>
  <c r="F12" i="3"/>
  <c r="H12" i="3" s="1"/>
  <c r="P13" i="3"/>
  <c r="R13" i="3" s="1"/>
  <c r="Q13" i="3" s="1"/>
  <c r="S13" i="3" s="1"/>
  <c r="O12" i="3"/>
  <c r="C14" i="3"/>
  <c r="I14" i="3" s="1"/>
  <c r="L13" i="3"/>
  <c r="N13" i="3" s="1"/>
  <c r="M13" i="3" s="1"/>
  <c r="S12" i="3"/>
  <c r="I7" i="3"/>
  <c r="X7" i="3" s="1"/>
  <c r="I8" i="3"/>
  <c r="I9" i="3"/>
  <c r="I11" i="3"/>
  <c r="I13" i="3"/>
  <c r="I12" i="3"/>
  <c r="O13" i="3" l="1"/>
  <c r="V13" i="3" s="1"/>
  <c r="G13" i="3"/>
  <c r="P14" i="3"/>
  <c r="R14" i="3" s="1"/>
  <c r="Q14" i="3" s="1"/>
  <c r="S14" i="3" s="1"/>
  <c r="E14" i="3"/>
  <c r="F14" i="3" s="1"/>
  <c r="H14" i="3" s="1"/>
  <c r="L14" i="3"/>
  <c r="N14" i="3" s="1"/>
  <c r="M14" i="3" s="1"/>
  <c r="C15" i="3"/>
  <c r="I15" i="3" s="1"/>
  <c r="J14" i="3"/>
  <c r="B14" i="3"/>
  <c r="D14" i="3"/>
  <c r="X8" i="3"/>
  <c r="X9" i="3" s="1"/>
  <c r="X10" i="3" s="1"/>
  <c r="X11" i="3" s="1"/>
  <c r="X12" i="3" s="1"/>
  <c r="X13" i="3" s="1"/>
  <c r="X14" i="3" s="1"/>
  <c r="W12" i="3"/>
  <c r="T7" i="3"/>
  <c r="V10" i="3"/>
  <c r="T10" i="3"/>
  <c r="V12" i="3"/>
  <c r="T12" i="3"/>
  <c r="W9" i="3"/>
  <c r="V9" i="3"/>
  <c r="T9" i="3"/>
  <c r="T8" i="3"/>
  <c r="W8" i="3"/>
  <c r="V8" i="3"/>
  <c r="W11" i="3"/>
  <c r="V11" i="3"/>
  <c r="T11" i="3"/>
  <c r="T13" i="3"/>
  <c r="W13" i="3"/>
  <c r="G14" i="3" l="1"/>
  <c r="O14" i="3"/>
  <c r="V14" i="3" s="1"/>
  <c r="D15" i="3"/>
  <c r="J15" i="3"/>
  <c r="P15" i="3"/>
  <c r="R15" i="3" s="1"/>
  <c r="Q15" i="3" s="1"/>
  <c r="X15" i="3"/>
  <c r="C16" i="3"/>
  <c r="I16" i="3" s="1"/>
  <c r="E15" i="3"/>
  <c r="F15" i="3" s="1"/>
  <c r="H15" i="3" s="1"/>
  <c r="L15" i="3"/>
  <c r="N15" i="3" s="1"/>
  <c r="M15" i="3" s="1"/>
  <c r="B15" i="3"/>
  <c r="V7" i="3"/>
  <c r="W7" i="3"/>
  <c r="W14" i="3"/>
  <c r="T14" i="3"/>
  <c r="E16" i="3" l="1"/>
  <c r="F16" i="3" s="1"/>
  <c r="H16" i="3" s="1"/>
  <c r="S15" i="3"/>
  <c r="W15" i="3" s="1"/>
  <c r="X16" i="3"/>
  <c r="L16" i="3"/>
  <c r="N16" i="3" s="1"/>
  <c r="M16" i="3" s="1"/>
  <c r="O16" i="3" s="1"/>
  <c r="G15" i="3"/>
  <c r="P16" i="3"/>
  <c r="R16" i="3" s="1"/>
  <c r="Q16" i="3" s="1"/>
  <c r="D16" i="3"/>
  <c r="J16" i="3"/>
  <c r="O15" i="3"/>
  <c r="V15" i="3" s="1"/>
  <c r="C17" i="3"/>
  <c r="I17" i="3" s="1"/>
  <c r="B16" i="3"/>
  <c r="T15" i="3"/>
  <c r="G16" i="3" l="1"/>
  <c r="X17" i="3"/>
  <c r="J17" i="3"/>
  <c r="C18" i="3"/>
  <c r="I18" i="3" s="1"/>
  <c r="B17" i="3"/>
  <c r="L17" i="3"/>
  <c r="N17" i="3" s="1"/>
  <c r="M17" i="3" s="1"/>
  <c r="P17" i="3"/>
  <c r="R17" i="3" s="1"/>
  <c r="Q17" i="3" s="1"/>
  <c r="E17" i="3"/>
  <c r="G17" i="3" s="1"/>
  <c r="D17" i="3"/>
  <c r="S16" i="3"/>
  <c r="W16" i="3" s="1"/>
  <c r="V16" i="3"/>
  <c r="T16" i="3"/>
  <c r="L18" i="3" l="1"/>
  <c r="N18" i="3" s="1"/>
  <c r="M18" i="3" s="1"/>
  <c r="P18" i="3"/>
  <c r="R18" i="3" s="1"/>
  <c r="Q18" i="3" s="1"/>
  <c r="S18" i="3" s="1"/>
  <c r="E18" i="3"/>
  <c r="F18" i="3" s="1"/>
  <c r="H18" i="3" s="1"/>
  <c r="J18" i="3"/>
  <c r="B18" i="3"/>
  <c r="X18" i="3"/>
  <c r="C19" i="3"/>
  <c r="I19" i="3" s="1"/>
  <c r="D18" i="3"/>
  <c r="S17" i="3"/>
  <c r="F17" i="3"/>
  <c r="H17" i="3" s="1"/>
  <c r="T17" i="3" s="1"/>
  <c r="O17" i="3"/>
  <c r="O18" i="3" l="1"/>
  <c r="V18" i="3" s="1"/>
  <c r="G18" i="3"/>
  <c r="L19" i="3"/>
  <c r="N19" i="3" s="1"/>
  <c r="M19" i="3" s="1"/>
  <c r="O19" i="3" s="1"/>
  <c r="V17" i="3"/>
  <c r="X19" i="3"/>
  <c r="C20" i="3"/>
  <c r="I20" i="3" s="1"/>
  <c r="D19" i="3"/>
  <c r="B19" i="3"/>
  <c r="P19" i="3"/>
  <c r="R19" i="3" s="1"/>
  <c r="Q19" i="3" s="1"/>
  <c r="S19" i="3" s="1"/>
  <c r="E19" i="3"/>
  <c r="F19" i="3" s="1"/>
  <c r="H19" i="3" s="1"/>
  <c r="W17" i="3"/>
  <c r="J19" i="3"/>
  <c r="T18" i="3"/>
  <c r="W18" i="3"/>
  <c r="X20" i="3" l="1"/>
  <c r="P20" i="3"/>
  <c r="R20" i="3" s="1"/>
  <c r="Q20" i="3" s="1"/>
  <c r="S20" i="3" s="1"/>
  <c r="D20" i="3"/>
  <c r="C21" i="3"/>
  <c r="I21" i="3" s="1"/>
  <c r="L20" i="3"/>
  <c r="N20" i="3" s="1"/>
  <c r="M20" i="3" s="1"/>
  <c r="B20" i="3"/>
  <c r="G19" i="3"/>
  <c r="J20" i="3"/>
  <c r="E20" i="3"/>
  <c r="F20" i="3" s="1"/>
  <c r="H20" i="3" s="1"/>
  <c r="W19" i="3"/>
  <c r="V19" i="3"/>
  <c r="T19" i="3"/>
  <c r="C22" i="3"/>
  <c r="I22" i="3" s="1"/>
  <c r="D21" i="3"/>
  <c r="L21" i="3" l="1"/>
  <c r="N21" i="3" s="1"/>
  <c r="M21" i="3" s="1"/>
  <c r="B21" i="3"/>
  <c r="X21" i="3"/>
  <c r="X22" i="3" s="1"/>
  <c r="O20" i="3"/>
  <c r="V20" i="3" s="1"/>
  <c r="E21" i="3"/>
  <c r="G21" i="3" s="1"/>
  <c r="J21" i="3"/>
  <c r="P21" i="3"/>
  <c r="R21" i="3" s="1"/>
  <c r="Q21" i="3" s="1"/>
  <c r="S21" i="3" s="1"/>
  <c r="G20" i="3"/>
  <c r="P22" i="3"/>
  <c r="R22" i="3" s="1"/>
  <c r="Q22" i="3" s="1"/>
  <c r="B22" i="3"/>
  <c r="E22" i="3"/>
  <c r="D22" i="3"/>
  <c r="L22" i="3"/>
  <c r="N22" i="3" s="1"/>
  <c r="M22" i="3" s="1"/>
  <c r="C23" i="3"/>
  <c r="I23" i="3" s="1"/>
  <c r="J22" i="3"/>
  <c r="W20" i="3"/>
  <c r="T20" i="3"/>
  <c r="O21" i="3" l="1"/>
  <c r="F21" i="3"/>
  <c r="H21" i="3" s="1"/>
  <c r="W21" i="3" s="1"/>
  <c r="X23" i="3"/>
  <c r="F22" i="3"/>
  <c r="H22" i="3" s="1"/>
  <c r="G22" i="3"/>
  <c r="O22" i="3"/>
  <c r="S22" i="3"/>
  <c r="T21" i="3"/>
  <c r="E23" i="3"/>
  <c r="J23" i="3"/>
  <c r="P23" i="3"/>
  <c r="R23" i="3" s="1"/>
  <c r="Q23" i="3" s="1"/>
  <c r="L23" i="3"/>
  <c r="N23" i="3" s="1"/>
  <c r="M23" i="3" s="1"/>
  <c r="D23" i="3"/>
  <c r="C24" i="3"/>
  <c r="I24" i="3" s="1"/>
  <c r="B23" i="3"/>
  <c r="V21" i="3" l="1"/>
  <c r="X24" i="3"/>
  <c r="S23" i="3"/>
  <c r="F23" i="3"/>
  <c r="H23" i="3" s="1"/>
  <c r="G23" i="3"/>
  <c r="B24" i="3"/>
  <c r="E24" i="3"/>
  <c r="P24" i="3"/>
  <c r="R24" i="3" s="1"/>
  <c r="Q24" i="3" s="1"/>
  <c r="C25" i="3"/>
  <c r="I25" i="3" s="1"/>
  <c r="D24" i="3"/>
  <c r="L24" i="3"/>
  <c r="N24" i="3" s="1"/>
  <c r="M24" i="3" s="1"/>
  <c r="J24" i="3"/>
  <c r="O23" i="3"/>
  <c r="V22" i="3"/>
  <c r="T22" i="3"/>
  <c r="W22" i="3"/>
  <c r="X25" i="3" l="1"/>
  <c r="S24" i="3"/>
  <c r="L25" i="3"/>
  <c r="N25" i="3" s="1"/>
  <c r="M25" i="3" s="1"/>
  <c r="O25" i="3" s="1"/>
  <c r="P25" i="3"/>
  <c r="R25" i="3" s="1"/>
  <c r="Q25" i="3" s="1"/>
  <c r="J25" i="3"/>
  <c r="E25" i="3"/>
  <c r="D25" i="3"/>
  <c r="B25" i="3"/>
  <c r="C26" i="3"/>
  <c r="I26" i="3" s="1"/>
  <c r="X26" i="3" s="1"/>
  <c r="W23" i="3"/>
  <c r="T23" i="3"/>
  <c r="V23" i="3"/>
  <c r="G24" i="3"/>
  <c r="F24" i="3"/>
  <c r="H24" i="3" s="1"/>
  <c r="O24" i="3"/>
  <c r="V24" i="3" l="1"/>
  <c r="W24" i="3"/>
  <c r="T24" i="3"/>
  <c r="F25" i="3"/>
  <c r="H25" i="3" s="1"/>
  <c r="G25" i="3"/>
  <c r="S25" i="3"/>
  <c r="P26" i="3"/>
  <c r="R26" i="3" s="1"/>
  <c r="Q26" i="3" s="1"/>
  <c r="S26" i="3" s="1"/>
  <c r="C27" i="3"/>
  <c r="I27" i="3" s="1"/>
  <c r="X27" i="3" s="1"/>
  <c r="B26" i="3"/>
  <c r="L26" i="3"/>
  <c r="N26" i="3" s="1"/>
  <c r="M26" i="3" s="1"/>
  <c r="J26" i="3"/>
  <c r="D26" i="3"/>
  <c r="E26" i="3"/>
  <c r="E27" i="3" l="1"/>
  <c r="L27" i="3"/>
  <c r="N27" i="3" s="1"/>
  <c r="M27" i="3" s="1"/>
  <c r="D27" i="3"/>
  <c r="B27" i="3"/>
  <c r="J27" i="3"/>
  <c r="P27" i="3"/>
  <c r="R27" i="3" s="1"/>
  <c r="Q27" i="3" s="1"/>
  <c r="C28" i="3"/>
  <c r="I28" i="3" s="1"/>
  <c r="X28" i="3" s="1"/>
  <c r="F26" i="3"/>
  <c r="H26" i="3" s="1"/>
  <c r="G26" i="3"/>
  <c r="V25" i="3"/>
  <c r="T25" i="3"/>
  <c r="W25" i="3"/>
  <c r="O26" i="3"/>
  <c r="O27" i="3" l="1"/>
  <c r="B28" i="3"/>
  <c r="L28" i="3"/>
  <c r="N28" i="3" s="1"/>
  <c r="M28" i="3" s="1"/>
  <c r="E28" i="3"/>
  <c r="J28" i="3"/>
  <c r="D28" i="3"/>
  <c r="C29" i="3"/>
  <c r="I29" i="3" s="1"/>
  <c r="X29" i="3" s="1"/>
  <c r="P28" i="3"/>
  <c r="R28" i="3" s="1"/>
  <c r="Q28" i="3" s="1"/>
  <c r="W26" i="3"/>
  <c r="T26" i="3"/>
  <c r="V26" i="3"/>
  <c r="S27" i="3"/>
  <c r="F27" i="3"/>
  <c r="H27" i="3" s="1"/>
  <c r="G27" i="3"/>
  <c r="T27" i="3" l="1"/>
  <c r="W27" i="3"/>
  <c r="V27" i="3"/>
  <c r="D29" i="3"/>
  <c r="B29" i="3"/>
  <c r="P29" i="3"/>
  <c r="R29" i="3" s="1"/>
  <c r="Q29" i="3" s="1"/>
  <c r="E29" i="3"/>
  <c r="C30" i="3"/>
  <c r="I30" i="3" s="1"/>
  <c r="X30" i="3" s="1"/>
  <c r="J29" i="3"/>
  <c r="L29" i="3"/>
  <c r="N29" i="3" s="1"/>
  <c r="M29" i="3" s="1"/>
  <c r="G28" i="3"/>
  <c r="F28" i="3"/>
  <c r="H28" i="3" s="1"/>
  <c r="S28" i="3"/>
  <c r="O28" i="3"/>
  <c r="S29" i="3" l="1"/>
  <c r="G29" i="3"/>
  <c r="F29" i="3"/>
  <c r="H29" i="3" s="1"/>
  <c r="W28" i="3"/>
  <c r="T28" i="3"/>
  <c r="V28" i="3"/>
  <c r="J30" i="3"/>
  <c r="P30" i="3"/>
  <c r="R30" i="3" s="1"/>
  <c r="Q30" i="3" s="1"/>
  <c r="E30" i="3"/>
  <c r="C31" i="3"/>
  <c r="I31" i="3" s="1"/>
  <c r="X31" i="3" s="1"/>
  <c r="D30" i="3"/>
  <c r="B30" i="3"/>
  <c r="L30" i="3"/>
  <c r="N30" i="3" s="1"/>
  <c r="M30" i="3" s="1"/>
  <c r="O29" i="3"/>
  <c r="S30" i="3" l="1"/>
  <c r="O30" i="3"/>
  <c r="D31" i="3"/>
  <c r="P31" i="3"/>
  <c r="R31" i="3" s="1"/>
  <c r="Q31" i="3" s="1"/>
  <c r="J31" i="3"/>
  <c r="C32" i="3"/>
  <c r="I32" i="3" s="1"/>
  <c r="X32" i="3" s="1"/>
  <c r="E31" i="3"/>
  <c r="L31" i="3"/>
  <c r="N31" i="3" s="1"/>
  <c r="M31" i="3" s="1"/>
  <c r="B31" i="3"/>
  <c r="W29" i="3"/>
  <c r="T29" i="3"/>
  <c r="V29" i="3"/>
  <c r="F30" i="3"/>
  <c r="H30" i="3" s="1"/>
  <c r="G30" i="3"/>
  <c r="S31" i="3" l="1"/>
  <c r="V30" i="3"/>
  <c r="W30" i="3"/>
  <c r="T30" i="3"/>
  <c r="O31" i="3"/>
  <c r="L32" i="3"/>
  <c r="N32" i="3" s="1"/>
  <c r="M32" i="3" s="1"/>
  <c r="J32" i="3"/>
  <c r="C33" i="3"/>
  <c r="I33" i="3" s="1"/>
  <c r="X33" i="3" s="1"/>
  <c r="B32" i="3"/>
  <c r="P32" i="3"/>
  <c r="R32" i="3" s="1"/>
  <c r="Q32" i="3" s="1"/>
  <c r="S32" i="3" s="1"/>
  <c r="D32" i="3"/>
  <c r="E32" i="3"/>
  <c r="F31" i="3"/>
  <c r="H31" i="3" s="1"/>
  <c r="G31" i="3"/>
  <c r="J33" i="3" l="1"/>
  <c r="D33" i="3"/>
  <c r="L33" i="3"/>
  <c r="N33" i="3" s="1"/>
  <c r="M33" i="3" s="1"/>
  <c r="C34" i="3"/>
  <c r="I34" i="3" s="1"/>
  <c r="X34" i="3" s="1"/>
  <c r="P33" i="3"/>
  <c r="R33" i="3" s="1"/>
  <c r="Q33" i="3" s="1"/>
  <c r="B33" i="3"/>
  <c r="E33" i="3"/>
  <c r="W31" i="3"/>
  <c r="V31" i="3"/>
  <c r="T31" i="3"/>
  <c r="O32" i="3"/>
  <c r="F32" i="3"/>
  <c r="H32" i="3" s="1"/>
  <c r="G32" i="3"/>
  <c r="W32" i="3" l="1"/>
  <c r="V32" i="3"/>
  <c r="T32" i="3"/>
  <c r="O33" i="3"/>
  <c r="S33" i="3"/>
  <c r="P34" i="3"/>
  <c r="R34" i="3" s="1"/>
  <c r="Q34" i="3" s="1"/>
  <c r="E34" i="3"/>
  <c r="B34" i="3"/>
  <c r="D34" i="3"/>
  <c r="C35" i="3"/>
  <c r="I35" i="3" s="1"/>
  <c r="X35" i="3" s="1"/>
  <c r="L34" i="3"/>
  <c r="N34" i="3" s="1"/>
  <c r="M34" i="3" s="1"/>
  <c r="J34" i="3"/>
  <c r="G33" i="3"/>
  <c r="F33" i="3"/>
  <c r="H33" i="3" s="1"/>
  <c r="O34" i="3" l="1"/>
  <c r="S34" i="3"/>
  <c r="G34" i="3"/>
  <c r="F34" i="3"/>
  <c r="H34" i="3" s="1"/>
  <c r="E35" i="3"/>
  <c r="P35" i="3"/>
  <c r="R35" i="3" s="1"/>
  <c r="Q35" i="3" s="1"/>
  <c r="B35" i="3"/>
  <c r="J35" i="3"/>
  <c r="L35" i="3"/>
  <c r="N35" i="3" s="1"/>
  <c r="M35" i="3" s="1"/>
  <c r="D35" i="3"/>
  <c r="C36" i="3"/>
  <c r="I36" i="3" s="1"/>
  <c r="X36" i="3" s="1"/>
  <c r="V33" i="3"/>
  <c r="T33" i="3"/>
  <c r="W33" i="3"/>
  <c r="O35" i="3" l="1"/>
  <c r="T34" i="3"/>
  <c r="V34" i="3"/>
  <c r="W34" i="3"/>
  <c r="L36" i="3"/>
  <c r="N36" i="3" s="1"/>
  <c r="M36" i="3" s="1"/>
  <c r="B36" i="3"/>
  <c r="P36" i="3"/>
  <c r="R36" i="3" s="1"/>
  <c r="Q36" i="3" s="1"/>
  <c r="C37" i="3"/>
  <c r="I37" i="3" s="1"/>
  <c r="X37" i="3" s="1"/>
  <c r="E36" i="3"/>
  <c r="J36" i="3"/>
  <c r="D36" i="3"/>
  <c r="F35" i="3"/>
  <c r="H35" i="3" s="1"/>
  <c r="G35" i="3"/>
  <c r="S35" i="3"/>
  <c r="O36" i="3" l="1"/>
  <c r="W35" i="3"/>
  <c r="T35" i="3"/>
  <c r="V35" i="3"/>
  <c r="S36" i="3"/>
  <c r="J37" i="3"/>
  <c r="C38" i="3"/>
  <c r="I38" i="3" s="1"/>
  <c r="X38" i="3" s="1"/>
  <c r="D37" i="3"/>
  <c r="L37" i="3"/>
  <c r="N37" i="3" s="1"/>
  <c r="M37" i="3" s="1"/>
  <c r="O37" i="3" s="1"/>
  <c r="P37" i="3"/>
  <c r="R37" i="3" s="1"/>
  <c r="Q37" i="3" s="1"/>
  <c r="S37" i="3" s="1"/>
  <c r="B37" i="3"/>
  <c r="E37" i="3"/>
  <c r="F36" i="3"/>
  <c r="H36" i="3" s="1"/>
  <c r="G36" i="3"/>
  <c r="W36" i="3" l="1"/>
  <c r="V36" i="3"/>
  <c r="T36" i="3"/>
  <c r="B38" i="3"/>
  <c r="P38" i="3"/>
  <c r="R38" i="3" s="1"/>
  <c r="Q38" i="3" s="1"/>
  <c r="L38" i="3"/>
  <c r="N38" i="3" s="1"/>
  <c r="M38" i="3" s="1"/>
  <c r="O38" i="3" s="1"/>
  <c r="J38" i="3"/>
  <c r="E38" i="3"/>
  <c r="C39" i="3"/>
  <c r="I39" i="3" s="1"/>
  <c r="X39" i="3" s="1"/>
  <c r="D38" i="3"/>
  <c r="F37" i="3"/>
  <c r="H37" i="3" s="1"/>
  <c r="G37" i="3"/>
  <c r="S38" i="3" l="1"/>
  <c r="J39" i="3"/>
  <c r="C40" i="3"/>
  <c r="I40" i="3" s="1"/>
  <c r="X40" i="3" s="1"/>
  <c r="E39" i="3"/>
  <c r="D39" i="3"/>
  <c r="L39" i="3"/>
  <c r="N39" i="3" s="1"/>
  <c r="M39" i="3" s="1"/>
  <c r="B39" i="3"/>
  <c r="P39" i="3"/>
  <c r="R39" i="3" s="1"/>
  <c r="Q39" i="3" s="1"/>
  <c r="W37" i="3"/>
  <c r="V37" i="3"/>
  <c r="T37" i="3"/>
  <c r="F38" i="3"/>
  <c r="H38" i="3" s="1"/>
  <c r="G38" i="3"/>
  <c r="T38" i="3" l="1"/>
  <c r="V38" i="3"/>
  <c r="W38" i="3"/>
  <c r="G39" i="3"/>
  <c r="F39" i="3"/>
  <c r="H39" i="3" s="1"/>
  <c r="S39" i="3"/>
  <c r="L40" i="3"/>
  <c r="N40" i="3" s="1"/>
  <c r="M40" i="3" s="1"/>
  <c r="E40" i="3"/>
  <c r="P40" i="3"/>
  <c r="R40" i="3" s="1"/>
  <c r="Q40" i="3" s="1"/>
  <c r="S40" i="3" s="1"/>
  <c r="C41" i="3"/>
  <c r="I41" i="3" s="1"/>
  <c r="X41" i="3" s="1"/>
  <c r="D40" i="3"/>
  <c r="J40" i="3"/>
  <c r="B40" i="3"/>
  <c r="O39" i="3"/>
  <c r="D41" i="3" l="1"/>
  <c r="P41" i="3"/>
  <c r="R41" i="3" s="1"/>
  <c r="Q41" i="3" s="1"/>
  <c r="L41" i="3"/>
  <c r="N41" i="3" s="1"/>
  <c r="M41" i="3" s="1"/>
  <c r="C42" i="3"/>
  <c r="I42" i="3" s="1"/>
  <c r="X42" i="3" s="1"/>
  <c r="J41" i="3"/>
  <c r="E41" i="3"/>
  <c r="B41" i="3"/>
  <c r="W39" i="3"/>
  <c r="T39" i="3"/>
  <c r="V39" i="3"/>
  <c r="O40" i="3"/>
  <c r="G40" i="3"/>
  <c r="F40" i="3"/>
  <c r="H40" i="3" s="1"/>
  <c r="S41" i="3" l="1"/>
  <c r="O41" i="3"/>
  <c r="D42" i="3"/>
  <c r="B42" i="3"/>
  <c r="E42" i="3"/>
  <c r="J42" i="3"/>
  <c r="P42" i="3"/>
  <c r="R42" i="3" s="1"/>
  <c r="Q42" i="3" s="1"/>
  <c r="C43" i="3"/>
  <c r="I43" i="3" s="1"/>
  <c r="X43" i="3" s="1"/>
  <c r="L42" i="3"/>
  <c r="N42" i="3" s="1"/>
  <c r="M42" i="3" s="1"/>
  <c r="O42" i="3" s="1"/>
  <c r="V40" i="3"/>
  <c r="T40" i="3"/>
  <c r="W40" i="3"/>
  <c r="G41" i="3"/>
  <c r="F41" i="3"/>
  <c r="H41" i="3" s="1"/>
  <c r="W41" i="3" l="1"/>
  <c r="V41" i="3"/>
  <c r="T41" i="3"/>
  <c r="C44" i="3"/>
  <c r="I44" i="3" s="1"/>
  <c r="X44" i="3" s="1"/>
  <c r="L43" i="3"/>
  <c r="N43" i="3" s="1"/>
  <c r="M43" i="3" s="1"/>
  <c r="P43" i="3"/>
  <c r="R43" i="3" s="1"/>
  <c r="Q43" i="3" s="1"/>
  <c r="J43" i="3"/>
  <c r="B43" i="3"/>
  <c r="E43" i="3"/>
  <c r="D43" i="3"/>
  <c r="S42" i="3"/>
  <c r="F42" i="3"/>
  <c r="H42" i="3" s="1"/>
  <c r="G42" i="3"/>
  <c r="W42" i="3" l="1"/>
  <c r="T42" i="3"/>
  <c r="V42" i="3"/>
  <c r="S43" i="3"/>
  <c r="O43" i="3"/>
  <c r="C45" i="3"/>
  <c r="I45" i="3" s="1"/>
  <c r="X45" i="3" s="1"/>
  <c r="B44" i="3"/>
  <c r="L44" i="3"/>
  <c r="N44" i="3" s="1"/>
  <c r="M44" i="3" s="1"/>
  <c r="E44" i="3"/>
  <c r="J44" i="3"/>
  <c r="D44" i="3"/>
  <c r="P44" i="3"/>
  <c r="R44" i="3" s="1"/>
  <c r="Q44" i="3" s="1"/>
  <c r="G43" i="3"/>
  <c r="F43" i="3"/>
  <c r="H43" i="3" s="1"/>
  <c r="S44" i="3" l="1"/>
  <c r="B45" i="3"/>
  <c r="E45" i="3"/>
  <c r="C46" i="3"/>
  <c r="I46" i="3" s="1"/>
  <c r="X46" i="3" s="1"/>
  <c r="J45" i="3"/>
  <c r="D45" i="3"/>
  <c r="L45" i="3"/>
  <c r="N45" i="3" s="1"/>
  <c r="M45" i="3" s="1"/>
  <c r="P45" i="3"/>
  <c r="R45" i="3" s="1"/>
  <c r="Q45" i="3" s="1"/>
  <c r="O44" i="3"/>
  <c r="T43" i="3"/>
  <c r="V43" i="3"/>
  <c r="W43" i="3"/>
  <c r="G44" i="3"/>
  <c r="F44" i="3"/>
  <c r="H44" i="3" s="1"/>
  <c r="S45" i="3" l="1"/>
  <c r="O45" i="3"/>
  <c r="B46" i="3"/>
  <c r="J46" i="3"/>
  <c r="L46" i="3"/>
  <c r="N46" i="3" s="1"/>
  <c r="M46" i="3" s="1"/>
  <c r="E46" i="3"/>
  <c r="P46" i="3"/>
  <c r="R46" i="3" s="1"/>
  <c r="Q46" i="3" s="1"/>
  <c r="D46" i="3"/>
  <c r="C47" i="3"/>
  <c r="I47" i="3" s="1"/>
  <c r="X47" i="3" s="1"/>
  <c r="F45" i="3"/>
  <c r="H45" i="3" s="1"/>
  <c r="G45" i="3"/>
  <c r="W44" i="3"/>
  <c r="T44" i="3"/>
  <c r="V44" i="3"/>
  <c r="J47" i="3" l="1"/>
  <c r="D47" i="3"/>
  <c r="C48" i="3"/>
  <c r="I48" i="3" s="1"/>
  <c r="X48" i="3" s="1"/>
  <c r="L47" i="3"/>
  <c r="N47" i="3" s="1"/>
  <c r="M47" i="3" s="1"/>
  <c r="B47" i="3"/>
  <c r="E47" i="3"/>
  <c r="P47" i="3"/>
  <c r="R47" i="3" s="1"/>
  <c r="Q47" i="3" s="1"/>
  <c r="T45" i="3"/>
  <c r="V45" i="3"/>
  <c r="W45" i="3"/>
  <c r="G46" i="3"/>
  <c r="F46" i="3"/>
  <c r="H46" i="3" s="1"/>
  <c r="O46" i="3"/>
  <c r="S46" i="3"/>
  <c r="W46" i="3" l="1"/>
  <c r="V46" i="3"/>
  <c r="T46" i="3"/>
  <c r="F47" i="3"/>
  <c r="H47" i="3" s="1"/>
  <c r="G47" i="3"/>
  <c r="D48" i="3"/>
  <c r="P48" i="3"/>
  <c r="R48" i="3" s="1"/>
  <c r="Q48" i="3" s="1"/>
  <c r="C49" i="3"/>
  <c r="I49" i="3" s="1"/>
  <c r="X49" i="3" s="1"/>
  <c r="E48" i="3"/>
  <c r="L48" i="3"/>
  <c r="N48" i="3" s="1"/>
  <c r="M48" i="3" s="1"/>
  <c r="O48" i="3" s="1"/>
  <c r="J48" i="3"/>
  <c r="B48" i="3"/>
  <c r="S47" i="3"/>
  <c r="O47" i="3"/>
  <c r="S48" i="3" l="1"/>
  <c r="V47" i="3"/>
  <c r="W47" i="3"/>
  <c r="T47" i="3"/>
  <c r="G48" i="3"/>
  <c r="F48" i="3"/>
  <c r="H48" i="3" s="1"/>
  <c r="L49" i="3"/>
  <c r="N49" i="3" s="1"/>
  <c r="M49" i="3" s="1"/>
  <c r="D49" i="3"/>
  <c r="B49" i="3"/>
  <c r="E49" i="3"/>
  <c r="C50" i="3"/>
  <c r="I50" i="3" s="1"/>
  <c r="X50" i="3" s="1"/>
  <c r="P49" i="3"/>
  <c r="R49" i="3" s="1"/>
  <c r="Q49" i="3" s="1"/>
  <c r="S49" i="3" s="1"/>
  <c r="J49" i="3"/>
  <c r="V48" i="3" l="1"/>
  <c r="W48" i="3"/>
  <c r="T48" i="3"/>
  <c r="C51" i="3"/>
  <c r="I51" i="3" s="1"/>
  <c r="X51" i="3" s="1"/>
  <c r="J50" i="3"/>
  <c r="D50" i="3"/>
  <c r="E50" i="3"/>
  <c r="L50" i="3"/>
  <c r="N50" i="3" s="1"/>
  <c r="M50" i="3" s="1"/>
  <c r="P50" i="3"/>
  <c r="R50" i="3" s="1"/>
  <c r="Q50" i="3" s="1"/>
  <c r="B50" i="3"/>
  <c r="G49" i="3"/>
  <c r="F49" i="3"/>
  <c r="H49" i="3" s="1"/>
  <c r="O49" i="3"/>
  <c r="S50" i="3" l="1"/>
  <c r="O50" i="3"/>
  <c r="V49" i="3"/>
  <c r="T49" i="3"/>
  <c r="W49" i="3"/>
  <c r="B51" i="3"/>
  <c r="P51" i="3"/>
  <c r="R51" i="3" s="1"/>
  <c r="Q51" i="3" s="1"/>
  <c r="E51" i="3"/>
  <c r="C52" i="3"/>
  <c r="I52" i="3" s="1"/>
  <c r="X52" i="3" s="1"/>
  <c r="D51" i="3"/>
  <c r="L51" i="3"/>
  <c r="N51" i="3" s="1"/>
  <c r="M51" i="3" s="1"/>
  <c r="J51" i="3"/>
  <c r="F50" i="3"/>
  <c r="H50" i="3" s="1"/>
  <c r="G50" i="3"/>
  <c r="O51" i="3" l="1"/>
  <c r="S51" i="3"/>
  <c r="V50" i="3"/>
  <c r="T50" i="3"/>
  <c r="W50" i="3"/>
  <c r="G51" i="3"/>
  <c r="F51" i="3"/>
  <c r="H51" i="3" s="1"/>
  <c r="E52" i="3"/>
  <c r="J52" i="3"/>
  <c r="C53" i="3"/>
  <c r="I53" i="3" s="1"/>
  <c r="X53" i="3" s="1"/>
  <c r="L52" i="3"/>
  <c r="N52" i="3" s="1"/>
  <c r="M52" i="3" s="1"/>
  <c r="P52" i="3"/>
  <c r="R52" i="3" s="1"/>
  <c r="Q52" i="3" s="1"/>
  <c r="S52" i="3" s="1"/>
  <c r="B52" i="3"/>
  <c r="D52" i="3"/>
  <c r="O52" i="3" l="1"/>
  <c r="F52" i="3"/>
  <c r="H52" i="3" s="1"/>
  <c r="G52" i="3"/>
  <c r="T51" i="3"/>
  <c r="V51" i="3"/>
  <c r="W51" i="3"/>
  <c r="P53" i="3"/>
  <c r="R53" i="3" s="1"/>
  <c r="Q53" i="3" s="1"/>
  <c r="D53" i="3"/>
  <c r="L53" i="3"/>
  <c r="N53" i="3" s="1"/>
  <c r="M53" i="3" s="1"/>
  <c r="J53" i="3"/>
  <c r="C54" i="3"/>
  <c r="I54" i="3" s="1"/>
  <c r="X54" i="3" s="1"/>
  <c r="E53" i="3"/>
  <c r="B53" i="3"/>
  <c r="O53" i="3" l="1"/>
  <c r="P54" i="3"/>
  <c r="R54" i="3" s="1"/>
  <c r="Q54" i="3" s="1"/>
  <c r="S54" i="3" s="1"/>
  <c r="B54" i="3"/>
  <c r="D54" i="3"/>
  <c r="C55" i="3"/>
  <c r="I55" i="3" s="1"/>
  <c r="X55" i="3" s="1"/>
  <c r="E54" i="3"/>
  <c r="J54" i="3"/>
  <c r="L54" i="3"/>
  <c r="N54" i="3" s="1"/>
  <c r="M54" i="3" s="1"/>
  <c r="S53" i="3"/>
  <c r="F53" i="3"/>
  <c r="H53" i="3" s="1"/>
  <c r="G53" i="3"/>
  <c r="T52" i="3"/>
  <c r="W52" i="3"/>
  <c r="V52" i="3"/>
  <c r="E55" i="3" l="1"/>
  <c r="J55" i="3"/>
  <c r="L55" i="3"/>
  <c r="N55" i="3" s="1"/>
  <c r="M55" i="3" s="1"/>
  <c r="C56" i="3"/>
  <c r="I56" i="3" s="1"/>
  <c r="X56" i="3" s="1"/>
  <c r="D55" i="3"/>
  <c r="B55" i="3"/>
  <c r="P55" i="3"/>
  <c r="R55" i="3" s="1"/>
  <c r="Q55" i="3" s="1"/>
  <c r="V53" i="3"/>
  <c r="W53" i="3"/>
  <c r="T53" i="3"/>
  <c r="G54" i="3"/>
  <c r="F54" i="3"/>
  <c r="H54" i="3" s="1"/>
  <c r="O54" i="3"/>
  <c r="S55" i="3" l="1"/>
  <c r="W54" i="3"/>
  <c r="V54" i="3"/>
  <c r="T54" i="3"/>
  <c r="L56" i="3"/>
  <c r="N56" i="3" s="1"/>
  <c r="M56" i="3" s="1"/>
  <c r="P56" i="3"/>
  <c r="R56" i="3" s="1"/>
  <c r="Q56" i="3" s="1"/>
  <c r="S56" i="3" s="1"/>
  <c r="D56" i="3"/>
  <c r="J56" i="3"/>
  <c r="B56" i="3"/>
  <c r="C57" i="3"/>
  <c r="I57" i="3" s="1"/>
  <c r="X57" i="3" s="1"/>
  <c r="E56" i="3"/>
  <c r="O55" i="3"/>
  <c r="F55" i="3"/>
  <c r="H55" i="3" s="1"/>
  <c r="G55" i="3"/>
  <c r="V55" i="3" l="1"/>
  <c r="W55" i="3"/>
  <c r="T55" i="3"/>
  <c r="O56" i="3"/>
  <c r="F56" i="3"/>
  <c r="H56" i="3" s="1"/>
  <c r="G56" i="3"/>
  <c r="C58" i="3"/>
  <c r="I58" i="3" s="1"/>
  <c r="X58" i="3" s="1"/>
  <c r="D57" i="3"/>
  <c r="P57" i="3"/>
  <c r="R57" i="3" s="1"/>
  <c r="Q57" i="3" s="1"/>
  <c r="L57" i="3"/>
  <c r="N57" i="3" s="1"/>
  <c r="M57" i="3" s="1"/>
  <c r="O57" i="3" s="1"/>
  <c r="B57" i="3"/>
  <c r="E57" i="3"/>
  <c r="J57" i="3"/>
  <c r="S57" i="3" l="1"/>
  <c r="D58" i="3"/>
  <c r="C59" i="3"/>
  <c r="I59" i="3" s="1"/>
  <c r="X59" i="3" s="1"/>
  <c r="E58" i="3"/>
  <c r="P58" i="3"/>
  <c r="R58" i="3" s="1"/>
  <c r="Q58" i="3" s="1"/>
  <c r="L58" i="3"/>
  <c r="N58" i="3" s="1"/>
  <c r="M58" i="3" s="1"/>
  <c r="B58" i="3"/>
  <c r="J58" i="3"/>
  <c r="V56" i="3"/>
  <c r="T56" i="3"/>
  <c r="W56" i="3"/>
  <c r="F57" i="3"/>
  <c r="H57" i="3" s="1"/>
  <c r="G57" i="3"/>
  <c r="S58" i="3" l="1"/>
  <c r="G58" i="3"/>
  <c r="F58" i="3"/>
  <c r="H58" i="3" s="1"/>
  <c r="J59" i="3"/>
  <c r="B59" i="3"/>
  <c r="E59" i="3"/>
  <c r="D59" i="3"/>
  <c r="P59" i="3"/>
  <c r="R59" i="3" s="1"/>
  <c r="Q59" i="3" s="1"/>
  <c r="L59" i="3"/>
  <c r="N59" i="3" s="1"/>
  <c r="M59" i="3" s="1"/>
  <c r="C60" i="3"/>
  <c r="I60" i="3" s="1"/>
  <c r="X60" i="3" s="1"/>
  <c r="W57" i="3"/>
  <c r="V57" i="3"/>
  <c r="T57" i="3"/>
  <c r="O58" i="3"/>
  <c r="O59" i="3" l="1"/>
  <c r="S59" i="3"/>
  <c r="G59" i="3"/>
  <c r="F59" i="3"/>
  <c r="H59" i="3" s="1"/>
  <c r="J60" i="3"/>
  <c r="L60" i="3"/>
  <c r="N60" i="3" s="1"/>
  <c r="M60" i="3" s="1"/>
  <c r="C61" i="3"/>
  <c r="I61" i="3" s="1"/>
  <c r="X61" i="3" s="1"/>
  <c r="B60" i="3"/>
  <c r="P60" i="3"/>
  <c r="R60" i="3" s="1"/>
  <c r="Q60" i="3" s="1"/>
  <c r="D60" i="3"/>
  <c r="E60" i="3"/>
  <c r="T58" i="3"/>
  <c r="W58" i="3"/>
  <c r="V58" i="3"/>
  <c r="S60" i="3" l="1"/>
  <c r="O60" i="3"/>
  <c r="P61" i="3"/>
  <c r="R61" i="3" s="1"/>
  <c r="Q61" i="3" s="1"/>
  <c r="J61" i="3"/>
  <c r="C62" i="3"/>
  <c r="I62" i="3" s="1"/>
  <c r="X62" i="3" s="1"/>
  <c r="D61" i="3"/>
  <c r="L61" i="3"/>
  <c r="N61" i="3" s="1"/>
  <c r="M61" i="3" s="1"/>
  <c r="E61" i="3"/>
  <c r="B61" i="3"/>
  <c r="F60" i="3"/>
  <c r="H60" i="3" s="1"/>
  <c r="G60" i="3"/>
  <c r="W59" i="3"/>
  <c r="T59" i="3"/>
  <c r="V59" i="3"/>
  <c r="S61" i="3" l="1"/>
  <c r="O61" i="3"/>
  <c r="E62" i="3"/>
  <c r="J62" i="3"/>
  <c r="P62" i="3"/>
  <c r="R62" i="3" s="1"/>
  <c r="Q62" i="3" s="1"/>
  <c r="C63" i="3"/>
  <c r="I63" i="3" s="1"/>
  <c r="X63" i="3" s="1"/>
  <c r="D62" i="3"/>
  <c r="B62" i="3"/>
  <c r="L62" i="3"/>
  <c r="N62" i="3" s="1"/>
  <c r="M62" i="3" s="1"/>
  <c r="V60" i="3"/>
  <c r="W60" i="3"/>
  <c r="T60" i="3"/>
  <c r="G61" i="3"/>
  <c r="F61" i="3"/>
  <c r="H61" i="3" s="1"/>
  <c r="T61" i="3" l="1"/>
  <c r="W61" i="3"/>
  <c r="V61" i="3"/>
  <c r="D63" i="3"/>
  <c r="B63" i="3"/>
  <c r="L63" i="3"/>
  <c r="N63" i="3" s="1"/>
  <c r="M63" i="3" s="1"/>
  <c r="P63" i="3"/>
  <c r="R63" i="3" s="1"/>
  <c r="Q63" i="3" s="1"/>
  <c r="C64" i="3"/>
  <c r="I64" i="3" s="1"/>
  <c r="X64" i="3" s="1"/>
  <c r="J63" i="3"/>
  <c r="E63" i="3"/>
  <c r="O62" i="3"/>
  <c r="G62" i="3"/>
  <c r="F62" i="3"/>
  <c r="H62" i="3" s="1"/>
  <c r="S62" i="3"/>
  <c r="O63" i="3" l="1"/>
  <c r="S63" i="3"/>
  <c r="C65" i="3"/>
  <c r="I65" i="3" s="1"/>
  <c r="X65" i="3" s="1"/>
  <c r="J64" i="3"/>
  <c r="B64" i="3"/>
  <c r="P64" i="3"/>
  <c r="R64" i="3" s="1"/>
  <c r="Q64" i="3" s="1"/>
  <c r="D64" i="3"/>
  <c r="E64" i="3"/>
  <c r="L64" i="3"/>
  <c r="N64" i="3" s="1"/>
  <c r="M64" i="3" s="1"/>
  <c r="O64" i="3" s="1"/>
  <c r="G63" i="3"/>
  <c r="F63" i="3"/>
  <c r="H63" i="3" s="1"/>
  <c r="T62" i="3"/>
  <c r="V62" i="3"/>
  <c r="W62" i="3"/>
  <c r="T63" i="3" l="1"/>
  <c r="W63" i="3"/>
  <c r="V63" i="3"/>
  <c r="S64" i="3"/>
  <c r="P65" i="3"/>
  <c r="R65" i="3" s="1"/>
  <c r="Q65" i="3" s="1"/>
  <c r="E65" i="3"/>
  <c r="B65" i="3"/>
  <c r="J65" i="3"/>
  <c r="C66" i="3"/>
  <c r="I66" i="3" s="1"/>
  <c r="X66" i="3" s="1"/>
  <c r="D65" i="3"/>
  <c r="L65" i="3"/>
  <c r="N65" i="3" s="1"/>
  <c r="M65" i="3" s="1"/>
  <c r="F64" i="3"/>
  <c r="H64" i="3" s="1"/>
  <c r="G64" i="3"/>
  <c r="O65" i="3" l="1"/>
  <c r="V64" i="3"/>
  <c r="W64" i="3"/>
  <c r="T64" i="3"/>
  <c r="S65" i="3"/>
  <c r="F65" i="3"/>
  <c r="H65" i="3" s="1"/>
  <c r="G65" i="3"/>
  <c r="D66" i="3"/>
  <c r="J66" i="3"/>
  <c r="C67" i="3"/>
  <c r="I67" i="3" s="1"/>
  <c r="X67" i="3" s="1"/>
  <c r="B66" i="3"/>
  <c r="E66" i="3"/>
  <c r="L66" i="3"/>
  <c r="N66" i="3" s="1"/>
  <c r="M66" i="3" s="1"/>
  <c r="P66" i="3"/>
  <c r="R66" i="3" s="1"/>
  <c r="Q66" i="3" s="1"/>
  <c r="O66" i="3" l="1"/>
  <c r="F66" i="3"/>
  <c r="H66" i="3" s="1"/>
  <c r="G66" i="3"/>
  <c r="W65" i="3"/>
  <c r="V65" i="3"/>
  <c r="T65" i="3"/>
  <c r="S66" i="3"/>
  <c r="E67" i="3"/>
  <c r="C68" i="3"/>
  <c r="I68" i="3" s="1"/>
  <c r="X68" i="3" s="1"/>
  <c r="L67" i="3"/>
  <c r="N67" i="3" s="1"/>
  <c r="M67" i="3" s="1"/>
  <c r="B67" i="3"/>
  <c r="J67" i="3"/>
  <c r="P67" i="3"/>
  <c r="R67" i="3" s="1"/>
  <c r="Q67" i="3" s="1"/>
  <c r="S67" i="3" s="1"/>
  <c r="D67" i="3"/>
  <c r="F67" i="3" l="1"/>
  <c r="H67" i="3" s="1"/>
  <c r="G67" i="3"/>
  <c r="V66" i="3"/>
  <c r="W66" i="3"/>
  <c r="T66" i="3"/>
  <c r="O67" i="3"/>
  <c r="C69" i="3"/>
  <c r="I69" i="3" s="1"/>
  <c r="X69" i="3" s="1"/>
  <c r="P68" i="3"/>
  <c r="R68" i="3" s="1"/>
  <c r="Q68" i="3" s="1"/>
  <c r="B68" i="3"/>
  <c r="J68" i="3"/>
  <c r="E68" i="3"/>
  <c r="D68" i="3"/>
  <c r="L68" i="3"/>
  <c r="N68" i="3" s="1"/>
  <c r="M68" i="3" s="1"/>
  <c r="O68" i="3" l="1"/>
  <c r="S68" i="3"/>
  <c r="G68" i="3"/>
  <c r="F68" i="3"/>
  <c r="H68" i="3" s="1"/>
  <c r="L69" i="3"/>
  <c r="N69" i="3" s="1"/>
  <c r="M69" i="3" s="1"/>
  <c r="E69" i="3"/>
  <c r="P69" i="3"/>
  <c r="R69" i="3" s="1"/>
  <c r="Q69" i="3" s="1"/>
  <c r="C70" i="3"/>
  <c r="I70" i="3" s="1"/>
  <c r="X70" i="3" s="1"/>
  <c r="J69" i="3"/>
  <c r="D69" i="3"/>
  <c r="B69" i="3"/>
  <c r="V67" i="3"/>
  <c r="T67" i="3"/>
  <c r="W67" i="3"/>
  <c r="S69" i="3" l="1"/>
  <c r="O69" i="3"/>
  <c r="L70" i="3"/>
  <c r="N70" i="3" s="1"/>
  <c r="M70" i="3" s="1"/>
  <c r="C71" i="3"/>
  <c r="I71" i="3" s="1"/>
  <c r="X71" i="3" s="1"/>
  <c r="D70" i="3"/>
  <c r="J70" i="3"/>
  <c r="E70" i="3"/>
  <c r="B70" i="3"/>
  <c r="P70" i="3"/>
  <c r="R70" i="3" s="1"/>
  <c r="Q70" i="3" s="1"/>
  <c r="G69" i="3"/>
  <c r="F69" i="3"/>
  <c r="H69" i="3" s="1"/>
  <c r="V68" i="3"/>
  <c r="W68" i="3"/>
  <c r="T68" i="3"/>
  <c r="V69" i="3" l="1"/>
  <c r="T69" i="3"/>
  <c r="W69" i="3"/>
  <c r="G70" i="3"/>
  <c r="F70" i="3"/>
  <c r="H70" i="3" s="1"/>
  <c r="B71" i="3"/>
  <c r="J71" i="3"/>
  <c r="L71" i="3"/>
  <c r="N71" i="3" s="1"/>
  <c r="M71" i="3" s="1"/>
  <c r="C72" i="3"/>
  <c r="I72" i="3" s="1"/>
  <c r="X72" i="3" s="1"/>
  <c r="E71" i="3"/>
  <c r="P71" i="3"/>
  <c r="R71" i="3" s="1"/>
  <c r="Q71" i="3" s="1"/>
  <c r="D71" i="3"/>
  <c r="O70" i="3"/>
  <c r="S70" i="3"/>
  <c r="O71" i="3" l="1"/>
  <c r="S71" i="3"/>
  <c r="W70" i="3"/>
  <c r="V70" i="3"/>
  <c r="T70" i="3"/>
  <c r="G71" i="3"/>
  <c r="F71" i="3"/>
  <c r="H71" i="3" s="1"/>
  <c r="E72" i="3"/>
  <c r="C73" i="3"/>
  <c r="I73" i="3" s="1"/>
  <c r="X73" i="3" s="1"/>
  <c r="L72" i="3"/>
  <c r="N72" i="3" s="1"/>
  <c r="M72" i="3" s="1"/>
  <c r="P72" i="3"/>
  <c r="R72" i="3" s="1"/>
  <c r="Q72" i="3" s="1"/>
  <c r="S72" i="3" s="1"/>
  <c r="B72" i="3"/>
  <c r="D72" i="3"/>
  <c r="J72" i="3"/>
  <c r="O72" i="3" l="1"/>
  <c r="F72" i="3"/>
  <c r="H72" i="3" s="1"/>
  <c r="G72" i="3"/>
  <c r="L73" i="3"/>
  <c r="N73" i="3" s="1"/>
  <c r="M73" i="3" s="1"/>
  <c r="C74" i="3"/>
  <c r="I74" i="3" s="1"/>
  <c r="X74" i="3" s="1"/>
  <c r="P73" i="3"/>
  <c r="R73" i="3" s="1"/>
  <c r="Q73" i="3" s="1"/>
  <c r="B73" i="3"/>
  <c r="D73" i="3"/>
  <c r="E73" i="3"/>
  <c r="J73" i="3"/>
  <c r="T71" i="3"/>
  <c r="W71" i="3"/>
  <c r="V71" i="3"/>
  <c r="F73" i="3" l="1"/>
  <c r="H73" i="3" s="1"/>
  <c r="G73" i="3"/>
  <c r="J74" i="3"/>
  <c r="C75" i="3"/>
  <c r="I75" i="3" s="1"/>
  <c r="X75" i="3" s="1"/>
  <c r="L74" i="3"/>
  <c r="N74" i="3" s="1"/>
  <c r="M74" i="3" s="1"/>
  <c r="D74" i="3"/>
  <c r="B74" i="3"/>
  <c r="P74" i="3"/>
  <c r="R74" i="3" s="1"/>
  <c r="Q74" i="3" s="1"/>
  <c r="S74" i="3" s="1"/>
  <c r="E74" i="3"/>
  <c r="O73" i="3"/>
  <c r="S73" i="3"/>
  <c r="W72" i="3"/>
  <c r="T72" i="3"/>
  <c r="V72" i="3"/>
  <c r="F74" i="3" l="1"/>
  <c r="H74" i="3" s="1"/>
  <c r="G74" i="3"/>
  <c r="D75" i="3"/>
  <c r="J75" i="3"/>
  <c r="L75" i="3"/>
  <c r="N75" i="3" s="1"/>
  <c r="M75" i="3" s="1"/>
  <c r="E75" i="3"/>
  <c r="P75" i="3"/>
  <c r="R75" i="3" s="1"/>
  <c r="Q75" i="3" s="1"/>
  <c r="B75" i="3"/>
  <c r="C76" i="3"/>
  <c r="I76" i="3" s="1"/>
  <c r="X76" i="3" s="1"/>
  <c r="O74" i="3"/>
  <c r="W73" i="3"/>
  <c r="T73" i="3"/>
  <c r="V73" i="3"/>
  <c r="T74" i="3" l="1"/>
  <c r="V74" i="3"/>
  <c r="W74" i="3"/>
  <c r="S75" i="3"/>
  <c r="O75" i="3"/>
  <c r="B76" i="3"/>
  <c r="P76" i="3"/>
  <c r="R76" i="3" s="1"/>
  <c r="Q76" i="3" s="1"/>
  <c r="C77" i="3"/>
  <c r="I77" i="3" s="1"/>
  <c r="X77" i="3" s="1"/>
  <c r="J76" i="3"/>
  <c r="D76" i="3"/>
  <c r="E76" i="3"/>
  <c r="L76" i="3"/>
  <c r="N76" i="3" s="1"/>
  <c r="M76" i="3" s="1"/>
  <c r="G75" i="3"/>
  <c r="F75" i="3"/>
  <c r="H75" i="3" s="1"/>
  <c r="O76" i="3" l="1"/>
  <c r="G76" i="3"/>
  <c r="F76" i="3"/>
  <c r="H76" i="3" s="1"/>
  <c r="S76" i="3"/>
  <c r="W75" i="3"/>
  <c r="T75" i="3"/>
  <c r="V75" i="3"/>
  <c r="P77" i="3"/>
  <c r="R77" i="3" s="1"/>
  <c r="Q77" i="3" s="1"/>
  <c r="S77" i="3" s="1"/>
  <c r="B77" i="3"/>
  <c r="D77" i="3"/>
  <c r="C78" i="3"/>
  <c r="I78" i="3" s="1"/>
  <c r="X78" i="3" s="1"/>
  <c r="E77" i="3"/>
  <c r="L77" i="3"/>
  <c r="N77" i="3" s="1"/>
  <c r="M77" i="3" s="1"/>
  <c r="O77" i="3" s="1"/>
  <c r="J77" i="3"/>
  <c r="G77" i="3" l="1"/>
  <c r="F77" i="3"/>
  <c r="H77" i="3" s="1"/>
  <c r="E78" i="3"/>
  <c r="B78" i="3"/>
  <c r="J78" i="3"/>
  <c r="C79" i="3"/>
  <c r="I79" i="3" s="1"/>
  <c r="X79" i="3" s="1"/>
  <c r="D78" i="3"/>
  <c r="L78" i="3"/>
  <c r="N78" i="3" s="1"/>
  <c r="M78" i="3" s="1"/>
  <c r="O78" i="3" s="1"/>
  <c r="P78" i="3"/>
  <c r="R78" i="3" s="1"/>
  <c r="Q78" i="3" s="1"/>
  <c r="W76" i="3"/>
  <c r="V76" i="3"/>
  <c r="T76" i="3"/>
  <c r="S78" i="3" l="1"/>
  <c r="C80" i="3"/>
  <c r="I80" i="3" s="1"/>
  <c r="X80" i="3" s="1"/>
  <c r="L79" i="3"/>
  <c r="N79" i="3" s="1"/>
  <c r="M79" i="3" s="1"/>
  <c r="E79" i="3"/>
  <c r="D79" i="3"/>
  <c r="B79" i="3"/>
  <c r="J79" i="3"/>
  <c r="P79" i="3"/>
  <c r="R79" i="3" s="1"/>
  <c r="Q79" i="3" s="1"/>
  <c r="T77" i="3"/>
  <c r="W77" i="3"/>
  <c r="V77" i="3"/>
  <c r="F78" i="3"/>
  <c r="H78" i="3" s="1"/>
  <c r="G78" i="3"/>
  <c r="O79" i="3" l="1"/>
  <c r="W78" i="3"/>
  <c r="T78" i="3"/>
  <c r="V78" i="3"/>
  <c r="F79" i="3"/>
  <c r="H79" i="3" s="1"/>
  <c r="G79" i="3"/>
  <c r="S79" i="3"/>
  <c r="E80" i="3"/>
  <c r="L80" i="3"/>
  <c r="N80" i="3" s="1"/>
  <c r="M80" i="3" s="1"/>
  <c r="C81" i="3"/>
  <c r="I81" i="3" s="1"/>
  <c r="X81" i="3" s="1"/>
  <c r="J80" i="3"/>
  <c r="B80" i="3"/>
  <c r="P80" i="3"/>
  <c r="R80" i="3" s="1"/>
  <c r="Q80" i="3" s="1"/>
  <c r="S80" i="3" s="1"/>
  <c r="D80" i="3"/>
  <c r="O80" i="3" l="1"/>
  <c r="G80" i="3"/>
  <c r="F80" i="3"/>
  <c r="H80" i="3" s="1"/>
  <c r="W79" i="3"/>
  <c r="T79" i="3"/>
  <c r="V79" i="3"/>
  <c r="P81" i="3"/>
  <c r="R81" i="3" s="1"/>
  <c r="Q81" i="3" s="1"/>
  <c r="D81" i="3"/>
  <c r="J81" i="3"/>
  <c r="B81" i="3"/>
  <c r="C82" i="3"/>
  <c r="I82" i="3" s="1"/>
  <c r="X82" i="3" s="1"/>
  <c r="E81" i="3"/>
  <c r="L81" i="3"/>
  <c r="N81" i="3" s="1"/>
  <c r="M81" i="3" s="1"/>
  <c r="O81" i="3" l="1"/>
  <c r="G81" i="3"/>
  <c r="F81" i="3"/>
  <c r="H81" i="3" s="1"/>
  <c r="S81" i="3"/>
  <c r="D82" i="3"/>
  <c r="C83" i="3"/>
  <c r="I83" i="3" s="1"/>
  <c r="X83" i="3" s="1"/>
  <c r="B82" i="3"/>
  <c r="E82" i="3"/>
  <c r="L82" i="3"/>
  <c r="N82" i="3" s="1"/>
  <c r="M82" i="3" s="1"/>
  <c r="O82" i="3" s="1"/>
  <c r="P82" i="3"/>
  <c r="R82" i="3" s="1"/>
  <c r="Q82" i="3" s="1"/>
  <c r="S82" i="3" s="1"/>
  <c r="J82" i="3"/>
  <c r="W80" i="3"/>
  <c r="V80" i="3"/>
  <c r="T80" i="3"/>
  <c r="F82" i="3" l="1"/>
  <c r="H82" i="3" s="1"/>
  <c r="G82" i="3"/>
  <c r="W81" i="3"/>
  <c r="T81" i="3"/>
  <c r="V81" i="3"/>
  <c r="J83" i="3"/>
  <c r="P83" i="3"/>
  <c r="R83" i="3" s="1"/>
  <c r="Q83" i="3" s="1"/>
  <c r="B83" i="3"/>
  <c r="C84" i="3"/>
  <c r="I84" i="3" s="1"/>
  <c r="X84" i="3" s="1"/>
  <c r="L83" i="3"/>
  <c r="N83" i="3" s="1"/>
  <c r="M83" i="3" s="1"/>
  <c r="O83" i="3" s="1"/>
  <c r="D83" i="3"/>
  <c r="E83" i="3"/>
  <c r="S83" i="3" l="1"/>
  <c r="G83" i="3"/>
  <c r="F83" i="3"/>
  <c r="H83" i="3" s="1"/>
  <c r="D84" i="3"/>
  <c r="C85" i="3"/>
  <c r="I85" i="3" s="1"/>
  <c r="X85" i="3" s="1"/>
  <c r="L84" i="3"/>
  <c r="N84" i="3" s="1"/>
  <c r="M84" i="3" s="1"/>
  <c r="P84" i="3"/>
  <c r="R84" i="3" s="1"/>
  <c r="Q84" i="3" s="1"/>
  <c r="J84" i="3"/>
  <c r="B84" i="3"/>
  <c r="E84" i="3"/>
  <c r="V82" i="3"/>
  <c r="W82" i="3"/>
  <c r="T82" i="3"/>
  <c r="C86" i="3" l="1"/>
  <c r="I86" i="3" s="1"/>
  <c r="X86" i="3" s="1"/>
  <c r="J85" i="3"/>
  <c r="L85" i="3"/>
  <c r="N85" i="3" s="1"/>
  <c r="M85" i="3" s="1"/>
  <c r="O85" i="3" s="1"/>
  <c r="B85" i="3"/>
  <c r="P85" i="3"/>
  <c r="R85" i="3" s="1"/>
  <c r="Q85" i="3" s="1"/>
  <c r="S85" i="3" s="1"/>
  <c r="D85" i="3"/>
  <c r="E85" i="3"/>
  <c r="T83" i="3"/>
  <c r="W83" i="3"/>
  <c r="V83" i="3"/>
  <c r="O84" i="3"/>
  <c r="G84" i="3"/>
  <c r="F84" i="3"/>
  <c r="H84" i="3" s="1"/>
  <c r="S84" i="3"/>
  <c r="W84" i="3" l="1"/>
  <c r="V84" i="3"/>
  <c r="T84" i="3"/>
  <c r="F85" i="3"/>
  <c r="H85" i="3" s="1"/>
  <c r="G85" i="3"/>
  <c r="D86" i="3"/>
  <c r="J86" i="3"/>
  <c r="L86" i="3"/>
  <c r="N86" i="3" s="1"/>
  <c r="M86" i="3" s="1"/>
  <c r="E86" i="3"/>
  <c r="P86" i="3"/>
  <c r="R86" i="3" s="1"/>
  <c r="Q86" i="3" s="1"/>
  <c r="B86" i="3"/>
  <c r="C87" i="3"/>
  <c r="I87" i="3" s="1"/>
  <c r="X87" i="3" s="1"/>
  <c r="S86" i="3" l="1"/>
  <c r="P87" i="3"/>
  <c r="R87" i="3" s="1"/>
  <c r="Q87" i="3" s="1"/>
  <c r="D87" i="3"/>
  <c r="E87" i="3"/>
  <c r="J87" i="3"/>
  <c r="C88" i="3"/>
  <c r="I88" i="3" s="1"/>
  <c r="X88" i="3" s="1"/>
  <c r="L87" i="3"/>
  <c r="N87" i="3" s="1"/>
  <c r="M87" i="3" s="1"/>
  <c r="B87" i="3"/>
  <c r="O86" i="3"/>
  <c r="W85" i="3"/>
  <c r="T85" i="3"/>
  <c r="V85" i="3"/>
  <c r="G86" i="3"/>
  <c r="F86" i="3"/>
  <c r="H86" i="3" s="1"/>
  <c r="S87" i="3" l="1"/>
  <c r="O87" i="3"/>
  <c r="V86" i="3"/>
  <c r="W86" i="3"/>
  <c r="T86" i="3"/>
  <c r="D88" i="3"/>
  <c r="L88" i="3"/>
  <c r="N88" i="3" s="1"/>
  <c r="M88" i="3" s="1"/>
  <c r="O88" i="3" s="1"/>
  <c r="B88" i="3"/>
  <c r="P88" i="3"/>
  <c r="R88" i="3" s="1"/>
  <c r="Q88" i="3" s="1"/>
  <c r="J88" i="3"/>
  <c r="E88" i="3"/>
  <c r="C89" i="3"/>
  <c r="I89" i="3" s="1"/>
  <c r="X89" i="3" s="1"/>
  <c r="F87" i="3"/>
  <c r="H87" i="3" s="1"/>
  <c r="G87" i="3"/>
  <c r="S88" i="3" l="1"/>
  <c r="T87" i="3"/>
  <c r="V87" i="3"/>
  <c r="W87" i="3"/>
  <c r="E89" i="3"/>
  <c r="C90" i="3"/>
  <c r="I90" i="3" s="1"/>
  <c r="X90" i="3" s="1"/>
  <c r="L89" i="3"/>
  <c r="N89" i="3" s="1"/>
  <c r="M89" i="3" s="1"/>
  <c r="D89" i="3"/>
  <c r="B89" i="3"/>
  <c r="J89" i="3"/>
  <c r="P89" i="3"/>
  <c r="R89" i="3" s="1"/>
  <c r="Q89" i="3" s="1"/>
  <c r="G88" i="3"/>
  <c r="F88" i="3"/>
  <c r="H88" i="3" s="1"/>
  <c r="S89" i="3" l="1"/>
  <c r="W88" i="3"/>
  <c r="T88" i="3"/>
  <c r="V88" i="3"/>
  <c r="D90" i="3"/>
  <c r="L90" i="3"/>
  <c r="N90" i="3" s="1"/>
  <c r="M90" i="3" s="1"/>
  <c r="C91" i="3"/>
  <c r="I91" i="3" s="1"/>
  <c r="X91" i="3" s="1"/>
  <c r="E90" i="3"/>
  <c r="B90" i="3"/>
  <c r="P90" i="3"/>
  <c r="R90" i="3" s="1"/>
  <c r="Q90" i="3" s="1"/>
  <c r="J90" i="3"/>
  <c r="G89" i="3"/>
  <c r="F89" i="3"/>
  <c r="H89" i="3" s="1"/>
  <c r="O89" i="3"/>
  <c r="O90" i="3" l="1"/>
  <c r="F90" i="3"/>
  <c r="H90" i="3" s="1"/>
  <c r="G90" i="3"/>
  <c r="L91" i="3"/>
  <c r="N91" i="3" s="1"/>
  <c r="M91" i="3" s="1"/>
  <c r="O91" i="3" s="1"/>
  <c r="P91" i="3"/>
  <c r="R91" i="3" s="1"/>
  <c r="Q91" i="3" s="1"/>
  <c r="D91" i="3"/>
  <c r="E91" i="3"/>
  <c r="C92" i="3"/>
  <c r="I92" i="3" s="1"/>
  <c r="X92" i="3" s="1"/>
  <c r="B91" i="3"/>
  <c r="J91" i="3"/>
  <c r="T89" i="3"/>
  <c r="W89" i="3"/>
  <c r="V89" i="3"/>
  <c r="S90" i="3"/>
  <c r="S91" i="3" l="1"/>
  <c r="J92" i="3"/>
  <c r="P92" i="3"/>
  <c r="R92" i="3" s="1"/>
  <c r="Q92" i="3" s="1"/>
  <c r="D92" i="3"/>
  <c r="E92" i="3"/>
  <c r="C93" i="3"/>
  <c r="I93" i="3" s="1"/>
  <c r="X93" i="3" s="1"/>
  <c r="B92" i="3"/>
  <c r="L92" i="3"/>
  <c r="N92" i="3" s="1"/>
  <c r="M92" i="3" s="1"/>
  <c r="F91" i="3"/>
  <c r="H91" i="3" s="1"/>
  <c r="G91" i="3"/>
  <c r="T90" i="3"/>
  <c r="W90" i="3"/>
  <c r="V90" i="3"/>
  <c r="O92" i="3" l="1"/>
  <c r="S92" i="3"/>
  <c r="G92" i="3"/>
  <c r="F92" i="3"/>
  <c r="H92" i="3" s="1"/>
  <c r="P93" i="3"/>
  <c r="R93" i="3" s="1"/>
  <c r="Q93" i="3" s="1"/>
  <c r="C94" i="3"/>
  <c r="I94" i="3" s="1"/>
  <c r="X94" i="3" s="1"/>
  <c r="B93" i="3"/>
  <c r="J93" i="3"/>
  <c r="D93" i="3"/>
  <c r="E93" i="3"/>
  <c r="L93" i="3"/>
  <c r="N93" i="3" s="1"/>
  <c r="M93" i="3" s="1"/>
  <c r="O93" i="3" s="1"/>
  <c r="W91" i="3"/>
  <c r="V91" i="3"/>
  <c r="T91" i="3"/>
  <c r="S93" i="3" l="1"/>
  <c r="D94" i="3"/>
  <c r="J94" i="3"/>
  <c r="P94" i="3"/>
  <c r="R94" i="3" s="1"/>
  <c r="Q94" i="3" s="1"/>
  <c r="B94" i="3"/>
  <c r="C95" i="3"/>
  <c r="I95" i="3" s="1"/>
  <c r="X95" i="3" s="1"/>
  <c r="L94" i="3"/>
  <c r="N94" i="3" s="1"/>
  <c r="M94" i="3" s="1"/>
  <c r="E94" i="3"/>
  <c r="V92" i="3"/>
  <c r="T92" i="3"/>
  <c r="W92" i="3"/>
  <c r="F93" i="3"/>
  <c r="H93" i="3" s="1"/>
  <c r="G93" i="3"/>
  <c r="J95" i="3" l="1"/>
  <c r="C96" i="3"/>
  <c r="I96" i="3" s="1"/>
  <c r="X96" i="3" s="1"/>
  <c r="P95" i="3"/>
  <c r="R95" i="3" s="1"/>
  <c r="Q95" i="3" s="1"/>
  <c r="B95" i="3"/>
  <c r="E95" i="3"/>
  <c r="D95" i="3"/>
  <c r="L95" i="3"/>
  <c r="N95" i="3" s="1"/>
  <c r="M95" i="3" s="1"/>
  <c r="V93" i="3"/>
  <c r="W93" i="3"/>
  <c r="T93" i="3"/>
  <c r="S94" i="3"/>
  <c r="G94" i="3"/>
  <c r="F94" i="3"/>
  <c r="H94" i="3" s="1"/>
  <c r="O94" i="3"/>
  <c r="G95" i="3" l="1"/>
  <c r="F95" i="3"/>
  <c r="H95" i="3" s="1"/>
  <c r="T94" i="3"/>
  <c r="V94" i="3"/>
  <c r="W94" i="3"/>
  <c r="L96" i="3"/>
  <c r="N96" i="3" s="1"/>
  <c r="M96" i="3" s="1"/>
  <c r="D96" i="3"/>
  <c r="J96" i="3"/>
  <c r="E96" i="3"/>
  <c r="C97" i="3"/>
  <c r="I97" i="3" s="1"/>
  <c r="X97" i="3" s="1"/>
  <c r="P96" i="3"/>
  <c r="R96" i="3" s="1"/>
  <c r="Q96" i="3" s="1"/>
  <c r="B96" i="3"/>
  <c r="S95" i="3"/>
  <c r="O95" i="3"/>
  <c r="S96" i="3" l="1"/>
  <c r="V95" i="3"/>
  <c r="T95" i="3"/>
  <c r="W95" i="3"/>
  <c r="O96" i="3"/>
  <c r="B97" i="3"/>
  <c r="E97" i="3"/>
  <c r="J97" i="3"/>
  <c r="D97" i="3"/>
  <c r="P97" i="3"/>
  <c r="R97" i="3" s="1"/>
  <c r="Q97" i="3" s="1"/>
  <c r="L97" i="3"/>
  <c r="N97" i="3" s="1"/>
  <c r="M97" i="3" s="1"/>
  <c r="C98" i="3"/>
  <c r="I98" i="3" s="1"/>
  <c r="X98" i="3" s="1"/>
  <c r="F96" i="3"/>
  <c r="H96" i="3" s="1"/>
  <c r="G96" i="3"/>
  <c r="O97" i="3" l="1"/>
  <c r="S97" i="3"/>
  <c r="G97" i="3"/>
  <c r="F97" i="3"/>
  <c r="H97" i="3" s="1"/>
  <c r="P98" i="3"/>
  <c r="R98" i="3" s="1"/>
  <c r="Q98" i="3" s="1"/>
  <c r="S98" i="3" s="1"/>
  <c r="L98" i="3"/>
  <c r="N98" i="3" s="1"/>
  <c r="M98" i="3" s="1"/>
  <c r="B98" i="3"/>
  <c r="J98" i="3"/>
  <c r="E98" i="3"/>
  <c r="C99" i="3"/>
  <c r="I99" i="3" s="1"/>
  <c r="X99" i="3" s="1"/>
  <c r="D98" i="3"/>
  <c r="W96" i="3"/>
  <c r="T96" i="3"/>
  <c r="V96" i="3"/>
  <c r="T97" i="3" l="1"/>
  <c r="W97" i="3"/>
  <c r="V97" i="3"/>
  <c r="J99" i="3"/>
  <c r="E99" i="3"/>
  <c r="P99" i="3"/>
  <c r="R99" i="3" s="1"/>
  <c r="Q99" i="3" s="1"/>
  <c r="C100" i="3"/>
  <c r="I100" i="3" s="1"/>
  <c r="X100" i="3" s="1"/>
  <c r="D99" i="3"/>
  <c r="B99" i="3"/>
  <c r="L99" i="3"/>
  <c r="N99" i="3" s="1"/>
  <c r="M99" i="3" s="1"/>
  <c r="O99" i="3" s="1"/>
  <c r="O98" i="3"/>
  <c r="G98" i="3"/>
  <c r="F98" i="3"/>
  <c r="H98" i="3" s="1"/>
  <c r="T98" i="3" l="1"/>
  <c r="V98" i="3"/>
  <c r="W98" i="3"/>
  <c r="S99" i="3"/>
  <c r="P100" i="3"/>
  <c r="R100" i="3" s="1"/>
  <c r="Q100" i="3" s="1"/>
  <c r="D100" i="3"/>
  <c r="J100" i="3"/>
  <c r="C101" i="3"/>
  <c r="I101" i="3" s="1"/>
  <c r="X101" i="3" s="1"/>
  <c r="L100" i="3"/>
  <c r="N100" i="3" s="1"/>
  <c r="M100" i="3" s="1"/>
  <c r="E100" i="3"/>
  <c r="B100" i="3"/>
  <c r="F99" i="3"/>
  <c r="H99" i="3" s="1"/>
  <c r="G99" i="3"/>
  <c r="O100" i="3" l="1"/>
  <c r="P101" i="3"/>
  <c r="R101" i="3" s="1"/>
  <c r="Q101" i="3" s="1"/>
  <c r="E101" i="3"/>
  <c r="C102" i="3"/>
  <c r="I102" i="3" s="1"/>
  <c r="X102" i="3" s="1"/>
  <c r="D101" i="3"/>
  <c r="J101" i="3"/>
  <c r="B101" i="3"/>
  <c r="L101" i="3"/>
  <c r="N101" i="3" s="1"/>
  <c r="M101" i="3" s="1"/>
  <c r="O101" i="3" s="1"/>
  <c r="T99" i="3"/>
  <c r="V99" i="3"/>
  <c r="W99" i="3"/>
  <c r="S100" i="3"/>
  <c r="F100" i="3"/>
  <c r="H100" i="3" s="1"/>
  <c r="G100" i="3"/>
  <c r="P102" i="3" l="1"/>
  <c r="R102" i="3" s="1"/>
  <c r="Q102" i="3" s="1"/>
  <c r="E102" i="3"/>
  <c r="L102" i="3"/>
  <c r="N102" i="3" s="1"/>
  <c r="M102" i="3" s="1"/>
  <c r="D102" i="3"/>
  <c r="B102" i="3"/>
  <c r="C103" i="3"/>
  <c r="I103" i="3" s="1"/>
  <c r="X103" i="3" s="1"/>
  <c r="J102" i="3"/>
  <c r="T100" i="3"/>
  <c r="W100" i="3"/>
  <c r="V100" i="3"/>
  <c r="F101" i="3"/>
  <c r="H101" i="3" s="1"/>
  <c r="G101" i="3"/>
  <c r="S101" i="3"/>
  <c r="O102" i="3" l="1"/>
  <c r="J103" i="3"/>
  <c r="B103" i="3"/>
  <c r="P103" i="3"/>
  <c r="R103" i="3" s="1"/>
  <c r="Q103" i="3" s="1"/>
  <c r="C104" i="3"/>
  <c r="I104" i="3" s="1"/>
  <c r="X104" i="3" s="1"/>
  <c r="L103" i="3"/>
  <c r="N103" i="3" s="1"/>
  <c r="M103" i="3" s="1"/>
  <c r="D103" i="3"/>
  <c r="E103" i="3"/>
  <c r="V101" i="3"/>
  <c r="T101" i="3"/>
  <c r="W101" i="3"/>
  <c r="G102" i="3"/>
  <c r="F102" i="3"/>
  <c r="H102" i="3" s="1"/>
  <c r="S102" i="3"/>
  <c r="V102" i="3" l="1"/>
  <c r="W102" i="3"/>
  <c r="T102" i="3"/>
  <c r="G103" i="3"/>
  <c r="F103" i="3"/>
  <c r="H103" i="3" s="1"/>
  <c r="P104" i="3"/>
  <c r="R104" i="3" s="1"/>
  <c r="Q104" i="3" s="1"/>
  <c r="B104" i="3"/>
  <c r="D104" i="3"/>
  <c r="C105" i="3"/>
  <c r="I105" i="3" s="1"/>
  <c r="X105" i="3" s="1"/>
  <c r="L104" i="3"/>
  <c r="N104" i="3" s="1"/>
  <c r="M104" i="3" s="1"/>
  <c r="E104" i="3"/>
  <c r="J104" i="3"/>
  <c r="S103" i="3"/>
  <c r="O103" i="3"/>
  <c r="O104" i="3" l="1"/>
  <c r="S104" i="3"/>
  <c r="W103" i="3"/>
  <c r="T103" i="3"/>
  <c r="V103" i="3"/>
  <c r="F104" i="3"/>
  <c r="H104" i="3" s="1"/>
  <c r="G104" i="3"/>
  <c r="E105" i="3"/>
  <c r="L105" i="3"/>
  <c r="N105" i="3" s="1"/>
  <c r="M105" i="3" s="1"/>
  <c r="O105" i="3" s="1"/>
  <c r="B105" i="3"/>
  <c r="D105" i="3"/>
  <c r="P105" i="3"/>
  <c r="R105" i="3" s="1"/>
  <c r="Q105" i="3" s="1"/>
  <c r="S105" i="3" s="1"/>
  <c r="J105" i="3"/>
  <c r="C106" i="3"/>
  <c r="I106" i="3" s="1"/>
  <c r="X106" i="3" s="1"/>
  <c r="G105" i="3" l="1"/>
  <c r="F105" i="3"/>
  <c r="H105" i="3" s="1"/>
  <c r="V104" i="3"/>
  <c r="T104" i="3"/>
  <c r="W104" i="3"/>
  <c r="E106" i="3"/>
  <c r="B106" i="3"/>
  <c r="P106" i="3"/>
  <c r="R106" i="3" s="1"/>
  <c r="Q106" i="3" s="1"/>
  <c r="D106" i="3"/>
  <c r="L106" i="3"/>
  <c r="N106" i="3" s="1"/>
  <c r="M106" i="3" s="1"/>
  <c r="C107" i="3"/>
  <c r="I107" i="3" s="1"/>
  <c r="X107" i="3" s="1"/>
  <c r="J106" i="3"/>
  <c r="S106" i="3" l="1"/>
  <c r="F106" i="3"/>
  <c r="H106" i="3" s="1"/>
  <c r="G106" i="3"/>
  <c r="C108" i="3"/>
  <c r="I108" i="3" s="1"/>
  <c r="X108" i="3" s="1"/>
  <c r="J107" i="3"/>
  <c r="P107" i="3"/>
  <c r="R107" i="3" s="1"/>
  <c r="Q107" i="3" s="1"/>
  <c r="D107" i="3"/>
  <c r="B107" i="3"/>
  <c r="E107" i="3"/>
  <c r="L107" i="3"/>
  <c r="N107" i="3" s="1"/>
  <c r="M107" i="3" s="1"/>
  <c r="T105" i="3"/>
  <c r="V105" i="3"/>
  <c r="W105" i="3"/>
  <c r="O106" i="3"/>
  <c r="O107" i="3" l="1"/>
  <c r="V106" i="3"/>
  <c r="W106" i="3"/>
  <c r="T106" i="3"/>
  <c r="S107" i="3"/>
  <c r="J108" i="3"/>
  <c r="P108" i="3"/>
  <c r="R108" i="3" s="1"/>
  <c r="Q108" i="3" s="1"/>
  <c r="C109" i="3"/>
  <c r="I109" i="3" s="1"/>
  <c r="X109" i="3" s="1"/>
  <c r="B108" i="3"/>
  <c r="L108" i="3"/>
  <c r="N108" i="3" s="1"/>
  <c r="M108" i="3" s="1"/>
  <c r="O108" i="3" s="1"/>
  <c r="D108" i="3"/>
  <c r="E108" i="3"/>
  <c r="F107" i="3"/>
  <c r="H107" i="3" s="1"/>
  <c r="G107" i="3"/>
  <c r="V107" i="3" l="1"/>
  <c r="W107" i="3"/>
  <c r="T107" i="3"/>
  <c r="G108" i="3"/>
  <c r="F108" i="3"/>
  <c r="H108" i="3" s="1"/>
  <c r="S108" i="3"/>
  <c r="J109" i="3"/>
  <c r="C110" i="3"/>
  <c r="I110" i="3" s="1"/>
  <c r="X110" i="3" s="1"/>
  <c r="P109" i="3"/>
  <c r="R109" i="3" s="1"/>
  <c r="Q109" i="3" s="1"/>
  <c r="E109" i="3"/>
  <c r="L109" i="3"/>
  <c r="N109" i="3" s="1"/>
  <c r="M109" i="3" s="1"/>
  <c r="B109" i="3"/>
  <c r="D109" i="3"/>
  <c r="S109" i="3" l="1"/>
  <c r="O109" i="3"/>
  <c r="T108" i="3"/>
  <c r="W108" i="3"/>
  <c r="V108" i="3"/>
  <c r="J110" i="3"/>
  <c r="P110" i="3"/>
  <c r="R110" i="3" s="1"/>
  <c r="Q110" i="3" s="1"/>
  <c r="B110" i="3"/>
  <c r="E110" i="3"/>
  <c r="D110" i="3"/>
  <c r="L110" i="3"/>
  <c r="N110" i="3" s="1"/>
  <c r="M110" i="3" s="1"/>
  <c r="O110" i="3" s="1"/>
  <c r="C111" i="3"/>
  <c r="I111" i="3" s="1"/>
  <c r="X111" i="3" s="1"/>
  <c r="F109" i="3"/>
  <c r="H109" i="3" s="1"/>
  <c r="G109" i="3"/>
  <c r="G110" i="3" l="1"/>
  <c r="F110" i="3"/>
  <c r="H110" i="3" s="1"/>
  <c r="V109" i="3"/>
  <c r="T109" i="3"/>
  <c r="W109" i="3"/>
  <c r="S110" i="3"/>
  <c r="D111" i="3"/>
  <c r="B111" i="3"/>
  <c r="L111" i="3"/>
  <c r="N111" i="3" s="1"/>
  <c r="M111" i="3" s="1"/>
  <c r="P111" i="3"/>
  <c r="R111" i="3" s="1"/>
  <c r="Q111" i="3" s="1"/>
  <c r="C112" i="3"/>
  <c r="I112" i="3" s="1"/>
  <c r="X112" i="3" s="1"/>
  <c r="J111" i="3"/>
  <c r="E111" i="3"/>
  <c r="O111" i="3" l="1"/>
  <c r="S111" i="3"/>
  <c r="W110" i="3"/>
  <c r="T110" i="3"/>
  <c r="V110" i="3"/>
  <c r="G111" i="3"/>
  <c r="F111" i="3"/>
  <c r="H111" i="3" s="1"/>
  <c r="L112" i="3"/>
  <c r="N112" i="3" s="1"/>
  <c r="M112" i="3" s="1"/>
  <c r="C113" i="3"/>
  <c r="I113" i="3" s="1"/>
  <c r="X113" i="3" s="1"/>
  <c r="B112" i="3"/>
  <c r="D112" i="3"/>
  <c r="J112" i="3"/>
  <c r="E112" i="3"/>
  <c r="P112" i="3"/>
  <c r="R112" i="3" s="1"/>
  <c r="Q112" i="3" s="1"/>
  <c r="S112" i="3" s="1"/>
  <c r="P113" i="3" l="1"/>
  <c r="R113" i="3" s="1"/>
  <c r="Q113" i="3" s="1"/>
  <c r="S113" i="3" s="1"/>
  <c r="C114" i="3"/>
  <c r="I114" i="3" s="1"/>
  <c r="X114" i="3" s="1"/>
  <c r="J113" i="3"/>
  <c r="E113" i="3"/>
  <c r="L113" i="3"/>
  <c r="N113" i="3" s="1"/>
  <c r="M113" i="3" s="1"/>
  <c r="B113" i="3"/>
  <c r="D113" i="3"/>
  <c r="O112" i="3"/>
  <c r="T111" i="3"/>
  <c r="W111" i="3"/>
  <c r="V111" i="3"/>
  <c r="F112" i="3"/>
  <c r="H112" i="3" s="1"/>
  <c r="G112" i="3"/>
  <c r="T112" i="3" l="1"/>
  <c r="W112" i="3"/>
  <c r="V112" i="3"/>
  <c r="G113" i="3"/>
  <c r="F113" i="3"/>
  <c r="H113" i="3" s="1"/>
  <c r="O113" i="3"/>
  <c r="B114" i="3"/>
  <c r="L114" i="3"/>
  <c r="N114" i="3" s="1"/>
  <c r="M114" i="3" s="1"/>
  <c r="E114" i="3"/>
  <c r="P114" i="3"/>
  <c r="R114" i="3" s="1"/>
  <c r="Q114" i="3" s="1"/>
  <c r="D114" i="3"/>
  <c r="J114" i="3"/>
  <c r="C115" i="3"/>
  <c r="I115" i="3" s="1"/>
  <c r="X115" i="3" s="1"/>
  <c r="S114" i="3" l="1"/>
  <c r="W113" i="3"/>
  <c r="T113" i="3"/>
  <c r="V113" i="3"/>
  <c r="O114" i="3"/>
  <c r="P115" i="3"/>
  <c r="R115" i="3" s="1"/>
  <c r="Q115" i="3" s="1"/>
  <c r="E115" i="3"/>
  <c r="C116" i="3"/>
  <c r="I116" i="3" s="1"/>
  <c r="X116" i="3" s="1"/>
  <c r="B115" i="3"/>
  <c r="L115" i="3"/>
  <c r="N115" i="3" s="1"/>
  <c r="M115" i="3" s="1"/>
  <c r="J115" i="3"/>
  <c r="D115" i="3"/>
  <c r="F114" i="3"/>
  <c r="H114" i="3" s="1"/>
  <c r="G114" i="3"/>
  <c r="O115" i="3" l="1"/>
  <c r="C117" i="3"/>
  <c r="I117" i="3" s="1"/>
  <c r="X117" i="3" s="1"/>
  <c r="E116" i="3"/>
  <c r="B116" i="3"/>
  <c r="J116" i="3"/>
  <c r="D116" i="3"/>
  <c r="L116" i="3"/>
  <c r="N116" i="3" s="1"/>
  <c r="M116" i="3" s="1"/>
  <c r="P116" i="3"/>
  <c r="R116" i="3" s="1"/>
  <c r="Q116" i="3" s="1"/>
  <c r="W114" i="3"/>
  <c r="V114" i="3"/>
  <c r="T114" i="3"/>
  <c r="S115" i="3"/>
  <c r="F115" i="3"/>
  <c r="H115" i="3" s="1"/>
  <c r="G115" i="3"/>
  <c r="S116" i="3" l="1"/>
  <c r="V115" i="3"/>
  <c r="T115" i="3"/>
  <c r="W115" i="3"/>
  <c r="O116" i="3"/>
  <c r="G116" i="3"/>
  <c r="F116" i="3"/>
  <c r="H116" i="3" s="1"/>
  <c r="P117" i="3"/>
  <c r="R117" i="3" s="1"/>
  <c r="Q117" i="3" s="1"/>
  <c r="C118" i="3"/>
  <c r="I118" i="3" s="1"/>
  <c r="X118" i="3" s="1"/>
  <c r="E117" i="3"/>
  <c r="D117" i="3"/>
  <c r="J117" i="3"/>
  <c r="B117" i="3"/>
  <c r="L117" i="3"/>
  <c r="N117" i="3" s="1"/>
  <c r="M117" i="3" s="1"/>
  <c r="S117" i="3" l="1"/>
  <c r="O117" i="3"/>
  <c r="G117" i="3"/>
  <c r="F117" i="3"/>
  <c r="H117" i="3" s="1"/>
  <c r="T116" i="3"/>
  <c r="W116" i="3"/>
  <c r="V116" i="3"/>
  <c r="C119" i="3"/>
  <c r="I119" i="3" s="1"/>
  <c r="X119" i="3" s="1"/>
  <c r="B118" i="3"/>
  <c r="L118" i="3"/>
  <c r="N118" i="3" s="1"/>
  <c r="M118" i="3" s="1"/>
  <c r="O118" i="3" s="1"/>
  <c r="P118" i="3"/>
  <c r="R118" i="3" s="1"/>
  <c r="Q118" i="3" s="1"/>
  <c r="D118" i="3"/>
  <c r="E118" i="3"/>
  <c r="J118" i="3"/>
  <c r="W117" i="3" l="1"/>
  <c r="T117" i="3"/>
  <c r="V117" i="3"/>
  <c r="G118" i="3"/>
  <c r="F118" i="3"/>
  <c r="H118" i="3" s="1"/>
  <c r="S118" i="3"/>
  <c r="C120" i="3"/>
  <c r="I120" i="3" s="1"/>
  <c r="X120" i="3" s="1"/>
  <c r="B119" i="3"/>
  <c r="E119" i="3"/>
  <c r="D119" i="3"/>
  <c r="P119" i="3"/>
  <c r="R119" i="3" s="1"/>
  <c r="Q119" i="3" s="1"/>
  <c r="J119" i="3"/>
  <c r="L119" i="3"/>
  <c r="N119" i="3" s="1"/>
  <c r="M119" i="3" s="1"/>
  <c r="S119" i="3" l="1"/>
  <c r="P120" i="3"/>
  <c r="R120" i="3" s="1"/>
  <c r="Q120" i="3" s="1"/>
  <c r="D120" i="3"/>
  <c r="C121" i="3"/>
  <c r="I121" i="3" s="1"/>
  <c r="X121" i="3" s="1"/>
  <c r="L120" i="3"/>
  <c r="N120" i="3" s="1"/>
  <c r="M120" i="3" s="1"/>
  <c r="J120" i="3"/>
  <c r="B120" i="3"/>
  <c r="E120" i="3"/>
  <c r="O119" i="3"/>
  <c r="W118" i="3"/>
  <c r="V118" i="3"/>
  <c r="T118" i="3"/>
  <c r="G119" i="3"/>
  <c r="F119" i="3"/>
  <c r="H119" i="3" s="1"/>
  <c r="J121" i="3" l="1"/>
  <c r="B121" i="3"/>
  <c r="L121" i="3"/>
  <c r="N121" i="3" s="1"/>
  <c r="M121" i="3" s="1"/>
  <c r="C122" i="3"/>
  <c r="I122" i="3" s="1"/>
  <c r="X122" i="3" s="1"/>
  <c r="D121" i="3"/>
  <c r="P121" i="3"/>
  <c r="R121" i="3" s="1"/>
  <c r="Q121" i="3" s="1"/>
  <c r="E121" i="3"/>
  <c r="O120" i="3"/>
  <c r="T119" i="3"/>
  <c r="V119" i="3"/>
  <c r="W119" i="3"/>
  <c r="F120" i="3"/>
  <c r="H120" i="3" s="1"/>
  <c r="G120" i="3"/>
  <c r="S120" i="3"/>
  <c r="V120" i="3" l="1"/>
  <c r="W120" i="3"/>
  <c r="T120" i="3"/>
  <c r="G121" i="3"/>
  <c r="F121" i="3"/>
  <c r="H121" i="3" s="1"/>
  <c r="E122" i="3"/>
  <c r="J122" i="3"/>
  <c r="B122" i="3"/>
  <c r="P122" i="3"/>
  <c r="R122" i="3" s="1"/>
  <c r="Q122" i="3" s="1"/>
  <c r="L122" i="3"/>
  <c r="N122" i="3" s="1"/>
  <c r="M122" i="3" s="1"/>
  <c r="O122" i="3" s="1"/>
  <c r="C123" i="3"/>
  <c r="I123" i="3" s="1"/>
  <c r="X123" i="3" s="1"/>
  <c r="D122" i="3"/>
  <c r="S121" i="3"/>
  <c r="O121" i="3"/>
  <c r="S122" i="3" l="1"/>
  <c r="T121" i="3"/>
  <c r="V121" i="3"/>
  <c r="W121" i="3"/>
  <c r="J123" i="3"/>
  <c r="P123" i="3"/>
  <c r="R123" i="3" s="1"/>
  <c r="Q123" i="3" s="1"/>
  <c r="B123" i="3"/>
  <c r="L123" i="3"/>
  <c r="N123" i="3" s="1"/>
  <c r="M123" i="3" s="1"/>
  <c r="E123" i="3"/>
  <c r="D123" i="3"/>
  <c r="C124" i="3"/>
  <c r="I124" i="3" s="1"/>
  <c r="X124" i="3" s="1"/>
  <c r="F122" i="3"/>
  <c r="H122" i="3" s="1"/>
  <c r="G122" i="3"/>
  <c r="T122" i="3" l="1"/>
  <c r="V122" i="3"/>
  <c r="W122" i="3"/>
  <c r="P124" i="3"/>
  <c r="R124" i="3" s="1"/>
  <c r="Q124" i="3" s="1"/>
  <c r="C125" i="3"/>
  <c r="I125" i="3" s="1"/>
  <c r="X125" i="3" s="1"/>
  <c r="E124" i="3"/>
  <c r="B124" i="3"/>
  <c r="D124" i="3"/>
  <c r="L124" i="3"/>
  <c r="N124" i="3" s="1"/>
  <c r="M124" i="3" s="1"/>
  <c r="J124" i="3"/>
  <c r="S123" i="3"/>
  <c r="G123" i="3"/>
  <c r="F123" i="3"/>
  <c r="H123" i="3" s="1"/>
  <c r="O123" i="3"/>
  <c r="O124" i="3" l="1"/>
  <c r="F124" i="3"/>
  <c r="H124" i="3" s="1"/>
  <c r="G124" i="3"/>
  <c r="S124" i="3"/>
  <c r="V123" i="3"/>
  <c r="W123" i="3"/>
  <c r="T123" i="3"/>
  <c r="P125" i="3"/>
  <c r="R125" i="3" s="1"/>
  <c r="Q125" i="3" s="1"/>
  <c r="C126" i="3"/>
  <c r="I126" i="3" s="1"/>
  <c r="X126" i="3" s="1"/>
  <c r="B125" i="3"/>
  <c r="E125" i="3"/>
  <c r="L125" i="3"/>
  <c r="N125" i="3" s="1"/>
  <c r="M125" i="3" s="1"/>
  <c r="D125" i="3"/>
  <c r="J125" i="3"/>
  <c r="O125" i="3" l="1"/>
  <c r="D126" i="3"/>
  <c r="L126" i="3"/>
  <c r="N126" i="3" s="1"/>
  <c r="M126" i="3" s="1"/>
  <c r="P126" i="3"/>
  <c r="R126" i="3" s="1"/>
  <c r="Q126" i="3" s="1"/>
  <c r="C127" i="3"/>
  <c r="I127" i="3" s="1"/>
  <c r="X127" i="3" s="1"/>
  <c r="B126" i="3"/>
  <c r="E126" i="3"/>
  <c r="J126" i="3"/>
  <c r="G125" i="3"/>
  <c r="F125" i="3"/>
  <c r="H125" i="3" s="1"/>
  <c r="S125" i="3"/>
  <c r="W124" i="3"/>
  <c r="T124" i="3"/>
  <c r="V124" i="3"/>
  <c r="O126" i="3" l="1"/>
  <c r="P127" i="3"/>
  <c r="R127" i="3" s="1"/>
  <c r="Q127" i="3" s="1"/>
  <c r="J127" i="3"/>
  <c r="L127" i="3"/>
  <c r="N127" i="3" s="1"/>
  <c r="M127" i="3" s="1"/>
  <c r="E127" i="3"/>
  <c r="D127" i="3"/>
  <c r="C128" i="3"/>
  <c r="I128" i="3" s="1"/>
  <c r="X128" i="3" s="1"/>
  <c r="B127" i="3"/>
  <c r="F126" i="3"/>
  <c r="H126" i="3" s="1"/>
  <c r="G126" i="3"/>
  <c r="T125" i="3"/>
  <c r="V125" i="3"/>
  <c r="W125" i="3"/>
  <c r="S126" i="3"/>
  <c r="O127" i="3" l="1"/>
  <c r="S127" i="3"/>
  <c r="D128" i="3"/>
  <c r="E128" i="3"/>
  <c r="L128" i="3"/>
  <c r="N128" i="3" s="1"/>
  <c r="M128" i="3" s="1"/>
  <c r="O128" i="3" s="1"/>
  <c r="B128" i="3"/>
  <c r="P128" i="3"/>
  <c r="R128" i="3" s="1"/>
  <c r="Q128" i="3" s="1"/>
  <c r="C129" i="3"/>
  <c r="I129" i="3" s="1"/>
  <c r="X129" i="3" s="1"/>
  <c r="J128" i="3"/>
  <c r="G127" i="3"/>
  <c r="F127" i="3"/>
  <c r="H127" i="3" s="1"/>
  <c r="T126" i="3"/>
  <c r="W126" i="3"/>
  <c r="V126" i="3"/>
  <c r="E129" i="3" l="1"/>
  <c r="P129" i="3"/>
  <c r="R129" i="3" s="1"/>
  <c r="Q129" i="3" s="1"/>
  <c r="D129" i="3"/>
  <c r="J129" i="3"/>
  <c r="B129" i="3"/>
  <c r="C130" i="3"/>
  <c r="I130" i="3" s="1"/>
  <c r="X130" i="3" s="1"/>
  <c r="L129" i="3"/>
  <c r="N129" i="3" s="1"/>
  <c r="M129" i="3" s="1"/>
  <c r="T127" i="3"/>
  <c r="W127" i="3"/>
  <c r="V127" i="3"/>
  <c r="F128" i="3"/>
  <c r="H128" i="3" s="1"/>
  <c r="G128" i="3"/>
  <c r="S128" i="3"/>
  <c r="O129" i="3" l="1"/>
  <c r="S129" i="3"/>
  <c r="W128" i="3"/>
  <c r="V128" i="3"/>
  <c r="T128" i="3"/>
  <c r="E130" i="3"/>
  <c r="D130" i="3"/>
  <c r="P130" i="3"/>
  <c r="R130" i="3" s="1"/>
  <c r="Q130" i="3" s="1"/>
  <c r="J130" i="3"/>
  <c r="L130" i="3"/>
  <c r="N130" i="3" s="1"/>
  <c r="M130" i="3" s="1"/>
  <c r="C131" i="3"/>
  <c r="I131" i="3" s="1"/>
  <c r="X131" i="3" s="1"/>
  <c r="B130" i="3"/>
  <c r="G129" i="3"/>
  <c r="F129" i="3"/>
  <c r="H129" i="3" s="1"/>
  <c r="V129" i="3" l="1"/>
  <c r="T129" i="3"/>
  <c r="W129" i="3"/>
  <c r="O130" i="3"/>
  <c r="G130" i="3"/>
  <c r="F130" i="3"/>
  <c r="H130" i="3" s="1"/>
  <c r="P131" i="3"/>
  <c r="R131" i="3" s="1"/>
  <c r="Q131" i="3" s="1"/>
  <c r="L131" i="3"/>
  <c r="N131" i="3" s="1"/>
  <c r="M131" i="3" s="1"/>
  <c r="C132" i="3"/>
  <c r="I132" i="3" s="1"/>
  <c r="X132" i="3" s="1"/>
  <c r="E131" i="3"/>
  <c r="D131" i="3"/>
  <c r="B131" i="3"/>
  <c r="J131" i="3"/>
  <c r="S130" i="3"/>
  <c r="O131" i="3" l="1"/>
  <c r="S131" i="3"/>
  <c r="C133" i="3"/>
  <c r="I133" i="3" s="1"/>
  <c r="X133" i="3" s="1"/>
  <c r="P132" i="3"/>
  <c r="R132" i="3" s="1"/>
  <c r="Q132" i="3" s="1"/>
  <c r="J132" i="3"/>
  <c r="B132" i="3"/>
  <c r="E132" i="3"/>
  <c r="L132" i="3"/>
  <c r="N132" i="3" s="1"/>
  <c r="M132" i="3" s="1"/>
  <c r="D132" i="3"/>
  <c r="V130" i="3"/>
  <c r="W130" i="3"/>
  <c r="T130" i="3"/>
  <c r="F131" i="3"/>
  <c r="H131" i="3" s="1"/>
  <c r="G131" i="3"/>
  <c r="S132" i="3" l="1"/>
  <c r="W131" i="3"/>
  <c r="V131" i="3"/>
  <c r="T131" i="3"/>
  <c r="O132" i="3"/>
  <c r="G132" i="3"/>
  <c r="F132" i="3"/>
  <c r="H132" i="3" s="1"/>
  <c r="L133" i="3"/>
  <c r="N133" i="3" s="1"/>
  <c r="M133" i="3" s="1"/>
  <c r="J133" i="3"/>
  <c r="D133" i="3"/>
  <c r="E133" i="3"/>
  <c r="C134" i="3"/>
  <c r="I134" i="3" s="1"/>
  <c r="X134" i="3" s="1"/>
  <c r="P133" i="3"/>
  <c r="R133" i="3" s="1"/>
  <c r="Q133" i="3" s="1"/>
  <c r="S133" i="3" s="1"/>
  <c r="B133" i="3"/>
  <c r="O133" i="3" l="1"/>
  <c r="V132" i="3"/>
  <c r="W132" i="3"/>
  <c r="T132" i="3"/>
  <c r="J134" i="3"/>
  <c r="P134" i="3"/>
  <c r="R134" i="3" s="1"/>
  <c r="Q134" i="3" s="1"/>
  <c r="C135" i="3"/>
  <c r="I135" i="3" s="1"/>
  <c r="X135" i="3" s="1"/>
  <c r="D134" i="3"/>
  <c r="E134" i="3"/>
  <c r="B134" i="3"/>
  <c r="L134" i="3"/>
  <c r="N134" i="3" s="1"/>
  <c r="M134" i="3" s="1"/>
  <c r="O134" i="3" s="1"/>
  <c r="F133" i="3"/>
  <c r="H133" i="3" s="1"/>
  <c r="G133" i="3"/>
  <c r="S134" i="3" l="1"/>
  <c r="V133" i="3"/>
  <c r="W133" i="3"/>
  <c r="T133" i="3"/>
  <c r="J135" i="3"/>
  <c r="D135" i="3"/>
  <c r="P135" i="3"/>
  <c r="R135" i="3" s="1"/>
  <c r="Q135" i="3" s="1"/>
  <c r="L135" i="3"/>
  <c r="N135" i="3" s="1"/>
  <c r="M135" i="3" s="1"/>
  <c r="B135" i="3"/>
  <c r="E135" i="3"/>
  <c r="C136" i="3"/>
  <c r="I136" i="3" s="1"/>
  <c r="X136" i="3" s="1"/>
  <c r="F134" i="3"/>
  <c r="H134" i="3" s="1"/>
  <c r="G134" i="3"/>
  <c r="O135" i="3" l="1"/>
  <c r="W134" i="3"/>
  <c r="V134" i="3"/>
  <c r="T134" i="3"/>
  <c r="S135" i="3"/>
  <c r="L136" i="3"/>
  <c r="N136" i="3" s="1"/>
  <c r="M136" i="3" s="1"/>
  <c r="E136" i="3"/>
  <c r="D136" i="3"/>
  <c r="C137" i="3"/>
  <c r="I137" i="3" s="1"/>
  <c r="X137" i="3" s="1"/>
  <c r="P136" i="3"/>
  <c r="R136" i="3" s="1"/>
  <c r="Q136" i="3" s="1"/>
  <c r="J136" i="3"/>
  <c r="B136" i="3"/>
  <c r="G135" i="3"/>
  <c r="F135" i="3"/>
  <c r="H135" i="3" s="1"/>
  <c r="S136" i="3" l="1"/>
  <c r="O136" i="3"/>
  <c r="G136" i="3"/>
  <c r="F136" i="3"/>
  <c r="H136" i="3" s="1"/>
  <c r="W135" i="3"/>
  <c r="T135" i="3"/>
  <c r="V135" i="3"/>
  <c r="P137" i="3"/>
  <c r="R137" i="3" s="1"/>
  <c r="Q137" i="3" s="1"/>
  <c r="E137" i="3"/>
  <c r="L137" i="3"/>
  <c r="N137" i="3" s="1"/>
  <c r="M137" i="3" s="1"/>
  <c r="B137" i="3"/>
  <c r="J137" i="3"/>
  <c r="C138" i="3"/>
  <c r="I138" i="3" s="1"/>
  <c r="X138" i="3" s="1"/>
  <c r="D137" i="3"/>
  <c r="S137" i="3" l="1"/>
  <c r="G137" i="3"/>
  <c r="F137" i="3"/>
  <c r="H137" i="3" s="1"/>
  <c r="O137" i="3"/>
  <c r="D138" i="3"/>
  <c r="B138" i="3"/>
  <c r="J138" i="3"/>
  <c r="C139" i="3"/>
  <c r="I139" i="3" s="1"/>
  <c r="X139" i="3" s="1"/>
  <c r="E138" i="3"/>
  <c r="L138" i="3"/>
  <c r="N138" i="3" s="1"/>
  <c r="M138" i="3" s="1"/>
  <c r="O138" i="3" s="1"/>
  <c r="P138" i="3"/>
  <c r="R138" i="3" s="1"/>
  <c r="Q138" i="3" s="1"/>
  <c r="S138" i="3" s="1"/>
  <c r="V136" i="3"/>
  <c r="T136" i="3"/>
  <c r="W136" i="3"/>
  <c r="F138" i="3" l="1"/>
  <c r="H138" i="3" s="1"/>
  <c r="G138" i="3"/>
  <c r="T137" i="3"/>
  <c r="W137" i="3"/>
  <c r="V137" i="3"/>
  <c r="P139" i="3"/>
  <c r="R139" i="3" s="1"/>
  <c r="Q139" i="3" s="1"/>
  <c r="E139" i="3"/>
  <c r="B139" i="3"/>
  <c r="J139" i="3"/>
  <c r="C140" i="3"/>
  <c r="I140" i="3" s="1"/>
  <c r="X140" i="3" s="1"/>
  <c r="D139" i="3"/>
  <c r="L139" i="3"/>
  <c r="N139" i="3" s="1"/>
  <c r="M139" i="3" s="1"/>
  <c r="S139" i="3" l="1"/>
  <c r="G139" i="3"/>
  <c r="F139" i="3"/>
  <c r="H139" i="3" s="1"/>
  <c r="O139" i="3"/>
  <c r="P140" i="3"/>
  <c r="R140" i="3" s="1"/>
  <c r="Q140" i="3" s="1"/>
  <c r="L140" i="3"/>
  <c r="N140" i="3" s="1"/>
  <c r="M140" i="3" s="1"/>
  <c r="D140" i="3"/>
  <c r="C141" i="3"/>
  <c r="I141" i="3" s="1"/>
  <c r="X141" i="3" s="1"/>
  <c r="E140" i="3"/>
  <c r="B140" i="3"/>
  <c r="J140" i="3"/>
  <c r="V138" i="3"/>
  <c r="T138" i="3"/>
  <c r="W138" i="3"/>
  <c r="S140" i="3" l="1"/>
  <c r="W139" i="3"/>
  <c r="V139" i="3"/>
  <c r="T139" i="3"/>
  <c r="F140" i="3"/>
  <c r="H140" i="3" s="1"/>
  <c r="G140" i="3"/>
  <c r="L141" i="3"/>
  <c r="N141" i="3" s="1"/>
  <c r="M141" i="3" s="1"/>
  <c r="B141" i="3"/>
  <c r="E141" i="3"/>
  <c r="D141" i="3"/>
  <c r="J141" i="3"/>
  <c r="P141" i="3"/>
  <c r="R141" i="3" s="1"/>
  <c r="Q141" i="3" s="1"/>
  <c r="C142" i="3"/>
  <c r="I142" i="3" s="1"/>
  <c r="X142" i="3" s="1"/>
  <c r="O140" i="3"/>
  <c r="L142" i="3" l="1"/>
  <c r="N142" i="3" s="1"/>
  <c r="M142" i="3" s="1"/>
  <c r="B142" i="3"/>
  <c r="P142" i="3"/>
  <c r="R142" i="3" s="1"/>
  <c r="Q142" i="3" s="1"/>
  <c r="S142" i="3" s="1"/>
  <c r="C143" i="3"/>
  <c r="I143" i="3" s="1"/>
  <c r="X143" i="3" s="1"/>
  <c r="D142" i="3"/>
  <c r="J142" i="3"/>
  <c r="E142" i="3"/>
  <c r="G141" i="3"/>
  <c r="F141" i="3"/>
  <c r="H141" i="3" s="1"/>
  <c r="S141" i="3"/>
  <c r="O141" i="3"/>
  <c r="W140" i="3"/>
  <c r="V140" i="3"/>
  <c r="T140" i="3"/>
  <c r="O142" i="3" l="1"/>
  <c r="W141" i="3"/>
  <c r="V141" i="3"/>
  <c r="T141" i="3"/>
  <c r="P143" i="3"/>
  <c r="R143" i="3" s="1"/>
  <c r="Q143" i="3" s="1"/>
  <c r="C144" i="3"/>
  <c r="I144" i="3" s="1"/>
  <c r="X144" i="3" s="1"/>
  <c r="E143" i="3"/>
  <c r="D143" i="3"/>
  <c r="L143" i="3"/>
  <c r="N143" i="3" s="1"/>
  <c r="M143" i="3" s="1"/>
  <c r="O143" i="3" s="1"/>
  <c r="J143" i="3"/>
  <c r="B143" i="3"/>
  <c r="F142" i="3"/>
  <c r="H142" i="3" s="1"/>
  <c r="G142" i="3"/>
  <c r="S143" i="3" l="1"/>
  <c r="V142" i="3"/>
  <c r="W142" i="3"/>
  <c r="T142" i="3"/>
  <c r="F143" i="3"/>
  <c r="H143" i="3" s="1"/>
  <c r="G143" i="3"/>
  <c r="J144" i="3"/>
  <c r="L144" i="3"/>
  <c r="N144" i="3" s="1"/>
  <c r="M144" i="3" s="1"/>
  <c r="C145" i="3"/>
  <c r="I145" i="3" s="1"/>
  <c r="X145" i="3" s="1"/>
  <c r="D144" i="3"/>
  <c r="E144" i="3"/>
  <c r="P144" i="3"/>
  <c r="R144" i="3" s="1"/>
  <c r="Q144" i="3" s="1"/>
  <c r="S144" i="3" s="1"/>
  <c r="B144" i="3"/>
  <c r="F144" i="3" l="1"/>
  <c r="H144" i="3" s="1"/>
  <c r="G144" i="3"/>
  <c r="P145" i="3"/>
  <c r="R145" i="3" s="1"/>
  <c r="Q145" i="3" s="1"/>
  <c r="C146" i="3"/>
  <c r="I146" i="3" s="1"/>
  <c r="X146" i="3" s="1"/>
  <c r="J145" i="3"/>
  <c r="L145" i="3"/>
  <c r="N145" i="3" s="1"/>
  <c r="M145" i="3" s="1"/>
  <c r="B145" i="3"/>
  <c r="D145" i="3"/>
  <c r="E145" i="3"/>
  <c r="O144" i="3"/>
  <c r="T143" i="3"/>
  <c r="V143" i="3"/>
  <c r="W143" i="3"/>
  <c r="S145" i="3" l="1"/>
  <c r="J146" i="3"/>
  <c r="C147" i="3"/>
  <c r="I147" i="3" s="1"/>
  <c r="X147" i="3" s="1"/>
  <c r="B146" i="3"/>
  <c r="L146" i="3"/>
  <c r="N146" i="3" s="1"/>
  <c r="M146" i="3" s="1"/>
  <c r="E146" i="3"/>
  <c r="P146" i="3"/>
  <c r="R146" i="3" s="1"/>
  <c r="Q146" i="3" s="1"/>
  <c r="D146" i="3"/>
  <c r="O145" i="3"/>
  <c r="G145" i="3"/>
  <c r="F145" i="3"/>
  <c r="H145" i="3" s="1"/>
  <c r="W144" i="3"/>
  <c r="T144" i="3"/>
  <c r="V144" i="3"/>
  <c r="F146" i="3" l="1"/>
  <c r="H146" i="3" s="1"/>
  <c r="G146" i="3"/>
  <c r="D147" i="3"/>
  <c r="B147" i="3"/>
  <c r="J147" i="3"/>
  <c r="L147" i="3"/>
  <c r="N147" i="3" s="1"/>
  <c r="M147" i="3" s="1"/>
  <c r="E147" i="3"/>
  <c r="C148" i="3"/>
  <c r="I148" i="3" s="1"/>
  <c r="X148" i="3" s="1"/>
  <c r="P147" i="3"/>
  <c r="R147" i="3" s="1"/>
  <c r="Q147" i="3" s="1"/>
  <c r="S146" i="3"/>
  <c r="T145" i="3"/>
  <c r="V145" i="3"/>
  <c r="W145" i="3"/>
  <c r="O146" i="3"/>
  <c r="S147" i="3" l="1"/>
  <c r="O147" i="3"/>
  <c r="E148" i="3"/>
  <c r="B148" i="3"/>
  <c r="D148" i="3"/>
  <c r="L148" i="3"/>
  <c r="N148" i="3" s="1"/>
  <c r="M148" i="3" s="1"/>
  <c r="C149" i="3"/>
  <c r="I149" i="3" s="1"/>
  <c r="X149" i="3" s="1"/>
  <c r="P148" i="3"/>
  <c r="R148" i="3" s="1"/>
  <c r="Q148" i="3" s="1"/>
  <c r="J148" i="3"/>
  <c r="F147" i="3"/>
  <c r="H147" i="3" s="1"/>
  <c r="G147" i="3"/>
  <c r="V146" i="3"/>
  <c r="T146" i="3"/>
  <c r="W146" i="3"/>
  <c r="S148" i="3" l="1"/>
  <c r="D149" i="3"/>
  <c r="P149" i="3"/>
  <c r="R149" i="3" s="1"/>
  <c r="Q149" i="3" s="1"/>
  <c r="E149" i="3"/>
  <c r="B149" i="3"/>
  <c r="J149" i="3"/>
  <c r="L149" i="3"/>
  <c r="N149" i="3" s="1"/>
  <c r="M149" i="3" s="1"/>
  <c r="C150" i="3"/>
  <c r="I150" i="3" s="1"/>
  <c r="X150" i="3" s="1"/>
  <c r="T147" i="3"/>
  <c r="W147" i="3"/>
  <c r="V147" i="3"/>
  <c r="O148" i="3"/>
  <c r="F148" i="3"/>
  <c r="H148" i="3" s="1"/>
  <c r="G148" i="3"/>
  <c r="V148" i="3" l="1"/>
  <c r="T148" i="3"/>
  <c r="W148" i="3"/>
  <c r="J150" i="3"/>
  <c r="D150" i="3"/>
  <c r="C151" i="3"/>
  <c r="I151" i="3" s="1"/>
  <c r="X151" i="3" s="1"/>
  <c r="E150" i="3"/>
  <c r="B150" i="3"/>
  <c r="L150" i="3"/>
  <c r="N150" i="3" s="1"/>
  <c r="M150" i="3" s="1"/>
  <c r="P150" i="3"/>
  <c r="R150" i="3" s="1"/>
  <c r="Q150" i="3" s="1"/>
  <c r="S150" i="3" s="1"/>
  <c r="G149" i="3"/>
  <c r="F149" i="3"/>
  <c r="H149" i="3" s="1"/>
  <c r="S149" i="3"/>
  <c r="O149" i="3"/>
  <c r="O150" i="3" l="1"/>
  <c r="P151" i="3"/>
  <c r="R151" i="3" s="1"/>
  <c r="Q151" i="3" s="1"/>
  <c r="B151" i="3"/>
  <c r="E151" i="3"/>
  <c r="D151" i="3"/>
  <c r="J151" i="3"/>
  <c r="C152" i="3"/>
  <c r="I152" i="3" s="1"/>
  <c r="X152" i="3" s="1"/>
  <c r="L151" i="3"/>
  <c r="N151" i="3" s="1"/>
  <c r="M151" i="3" s="1"/>
  <c r="V149" i="3"/>
  <c r="T149" i="3"/>
  <c r="W149" i="3"/>
  <c r="F150" i="3"/>
  <c r="H150" i="3" s="1"/>
  <c r="G150" i="3"/>
  <c r="S151" i="3" l="1"/>
  <c r="J152" i="3"/>
  <c r="C153" i="3"/>
  <c r="I153" i="3" s="1"/>
  <c r="X153" i="3" s="1"/>
  <c r="B152" i="3"/>
  <c r="P152" i="3"/>
  <c r="R152" i="3" s="1"/>
  <c r="Q152" i="3" s="1"/>
  <c r="E152" i="3"/>
  <c r="L152" i="3"/>
  <c r="N152" i="3" s="1"/>
  <c r="M152" i="3" s="1"/>
  <c r="D152" i="3"/>
  <c r="W150" i="3"/>
  <c r="V150" i="3"/>
  <c r="T150" i="3"/>
  <c r="G151" i="3"/>
  <c r="F151" i="3"/>
  <c r="H151" i="3" s="1"/>
  <c r="O151" i="3"/>
  <c r="T151" i="3" l="1"/>
  <c r="V151" i="3"/>
  <c r="W151" i="3"/>
  <c r="F152" i="3"/>
  <c r="H152" i="3" s="1"/>
  <c r="G152" i="3"/>
  <c r="S152" i="3"/>
  <c r="O152" i="3"/>
  <c r="B153" i="3"/>
  <c r="L153" i="3"/>
  <c r="N153" i="3" s="1"/>
  <c r="M153" i="3" s="1"/>
  <c r="J153" i="3"/>
  <c r="P153" i="3"/>
  <c r="R153" i="3" s="1"/>
  <c r="Q153" i="3" s="1"/>
  <c r="E153" i="3"/>
  <c r="D153" i="3"/>
  <c r="C154" i="3"/>
  <c r="I154" i="3" s="1"/>
  <c r="X154" i="3" s="1"/>
  <c r="O153" i="3" l="1"/>
  <c r="L154" i="3"/>
  <c r="N154" i="3" s="1"/>
  <c r="M154" i="3" s="1"/>
  <c r="P154" i="3"/>
  <c r="R154" i="3" s="1"/>
  <c r="Q154" i="3" s="1"/>
  <c r="D154" i="3"/>
  <c r="E154" i="3"/>
  <c r="J154" i="3"/>
  <c r="B154" i="3"/>
  <c r="C155" i="3"/>
  <c r="I155" i="3" s="1"/>
  <c r="X155" i="3" s="1"/>
  <c r="F153" i="3"/>
  <c r="H153" i="3" s="1"/>
  <c r="G153" i="3"/>
  <c r="V152" i="3"/>
  <c r="T152" i="3"/>
  <c r="W152" i="3"/>
  <c r="S153" i="3"/>
  <c r="O154" i="3" l="1"/>
  <c r="D155" i="3"/>
  <c r="P155" i="3"/>
  <c r="R155" i="3" s="1"/>
  <c r="Q155" i="3" s="1"/>
  <c r="L155" i="3"/>
  <c r="N155" i="3" s="1"/>
  <c r="M155" i="3" s="1"/>
  <c r="C156" i="3"/>
  <c r="I156" i="3" s="1"/>
  <c r="X156" i="3" s="1"/>
  <c r="E155" i="3"/>
  <c r="B155" i="3"/>
  <c r="J155" i="3"/>
  <c r="F154" i="3"/>
  <c r="H154" i="3" s="1"/>
  <c r="G154" i="3"/>
  <c r="T153" i="3"/>
  <c r="V153" i="3"/>
  <c r="W153" i="3"/>
  <c r="S154" i="3"/>
  <c r="T154" i="3" l="1"/>
  <c r="V154" i="3"/>
  <c r="W154" i="3"/>
  <c r="G155" i="3"/>
  <c r="F155" i="3"/>
  <c r="H155" i="3" s="1"/>
  <c r="O155" i="3"/>
  <c r="S155" i="3"/>
  <c r="L156" i="3"/>
  <c r="N156" i="3" s="1"/>
  <c r="M156" i="3" s="1"/>
  <c r="E156" i="3"/>
  <c r="B156" i="3"/>
  <c r="D156" i="3"/>
  <c r="J156" i="3"/>
  <c r="C157" i="3"/>
  <c r="I157" i="3" s="1"/>
  <c r="X157" i="3" s="1"/>
  <c r="P156" i="3"/>
  <c r="R156" i="3" s="1"/>
  <c r="Q156" i="3" s="1"/>
  <c r="O156" i="3" l="1"/>
  <c r="W155" i="3"/>
  <c r="T155" i="3"/>
  <c r="V155" i="3"/>
  <c r="F156" i="3"/>
  <c r="H156" i="3" s="1"/>
  <c r="G156" i="3"/>
  <c r="L157" i="3"/>
  <c r="N157" i="3" s="1"/>
  <c r="M157" i="3" s="1"/>
  <c r="O157" i="3" s="1"/>
  <c r="D157" i="3"/>
  <c r="P157" i="3"/>
  <c r="R157" i="3" s="1"/>
  <c r="Q157" i="3" s="1"/>
  <c r="S157" i="3" s="1"/>
  <c r="J157" i="3"/>
  <c r="E157" i="3"/>
  <c r="C158" i="3"/>
  <c r="I158" i="3" s="1"/>
  <c r="X158" i="3" s="1"/>
  <c r="B157" i="3"/>
  <c r="S156" i="3"/>
  <c r="D158" i="3" l="1"/>
  <c r="L158" i="3"/>
  <c r="N158" i="3" s="1"/>
  <c r="M158" i="3" s="1"/>
  <c r="C159" i="3"/>
  <c r="I159" i="3" s="1"/>
  <c r="X159" i="3" s="1"/>
  <c r="J158" i="3"/>
  <c r="E158" i="3"/>
  <c r="B158" i="3"/>
  <c r="P158" i="3"/>
  <c r="R158" i="3" s="1"/>
  <c r="Q158" i="3" s="1"/>
  <c r="W156" i="3"/>
  <c r="V156" i="3"/>
  <c r="T156" i="3"/>
  <c r="F157" i="3"/>
  <c r="H157" i="3" s="1"/>
  <c r="G157" i="3"/>
  <c r="O158" i="3" l="1"/>
  <c r="T157" i="3"/>
  <c r="W157" i="3"/>
  <c r="V157" i="3"/>
  <c r="G158" i="3"/>
  <c r="F158" i="3"/>
  <c r="H158" i="3" s="1"/>
  <c r="D159" i="3"/>
  <c r="E159" i="3"/>
  <c r="J159" i="3"/>
  <c r="B159" i="3"/>
  <c r="L159" i="3"/>
  <c r="N159" i="3" s="1"/>
  <c r="M159" i="3" s="1"/>
  <c r="O159" i="3" s="1"/>
  <c r="C160" i="3"/>
  <c r="I160" i="3" s="1"/>
  <c r="X160" i="3" s="1"/>
  <c r="P159" i="3"/>
  <c r="R159" i="3" s="1"/>
  <c r="Q159" i="3" s="1"/>
  <c r="S159" i="3" s="1"/>
  <c r="S158" i="3"/>
  <c r="F159" i="3" l="1"/>
  <c r="H159" i="3" s="1"/>
  <c r="G159" i="3"/>
  <c r="P160" i="3"/>
  <c r="R160" i="3" s="1"/>
  <c r="Q160" i="3" s="1"/>
  <c r="C161" i="3"/>
  <c r="I161" i="3" s="1"/>
  <c r="X161" i="3" s="1"/>
  <c r="B160" i="3"/>
  <c r="D160" i="3"/>
  <c r="E160" i="3"/>
  <c r="J160" i="3"/>
  <c r="L160" i="3"/>
  <c r="N160" i="3" s="1"/>
  <c r="M160" i="3" s="1"/>
  <c r="O160" i="3" s="1"/>
  <c r="T158" i="3"/>
  <c r="V158" i="3"/>
  <c r="W158" i="3"/>
  <c r="F160" i="3" l="1"/>
  <c r="H160" i="3" s="1"/>
  <c r="G160" i="3"/>
  <c r="E161" i="3"/>
  <c r="L161" i="3"/>
  <c r="N161" i="3" s="1"/>
  <c r="M161" i="3" s="1"/>
  <c r="C162" i="3"/>
  <c r="I162" i="3" s="1"/>
  <c r="X162" i="3" s="1"/>
  <c r="J161" i="3"/>
  <c r="P161" i="3"/>
  <c r="R161" i="3" s="1"/>
  <c r="Q161" i="3" s="1"/>
  <c r="D161" i="3"/>
  <c r="B161" i="3"/>
  <c r="S160" i="3"/>
  <c r="T159" i="3"/>
  <c r="W159" i="3"/>
  <c r="V159" i="3"/>
  <c r="L162" i="3" l="1"/>
  <c r="N162" i="3" s="1"/>
  <c r="M162" i="3" s="1"/>
  <c r="J162" i="3"/>
  <c r="B162" i="3"/>
  <c r="P162" i="3"/>
  <c r="R162" i="3" s="1"/>
  <c r="Q162" i="3" s="1"/>
  <c r="S162" i="3" s="1"/>
  <c r="E162" i="3"/>
  <c r="C163" i="3"/>
  <c r="I163" i="3" s="1"/>
  <c r="X163" i="3" s="1"/>
  <c r="D162" i="3"/>
  <c r="S161" i="3"/>
  <c r="G161" i="3"/>
  <c r="F161" i="3"/>
  <c r="H161" i="3" s="1"/>
  <c r="O161" i="3"/>
  <c r="T160" i="3"/>
  <c r="V160" i="3"/>
  <c r="W160" i="3"/>
  <c r="O162" i="3" l="1"/>
  <c r="E163" i="3"/>
  <c r="L163" i="3"/>
  <c r="N163" i="3" s="1"/>
  <c r="M163" i="3" s="1"/>
  <c r="J163" i="3"/>
  <c r="P163" i="3"/>
  <c r="R163" i="3" s="1"/>
  <c r="Q163" i="3" s="1"/>
  <c r="D163" i="3"/>
  <c r="B163" i="3"/>
  <c r="C164" i="3"/>
  <c r="I164" i="3" s="1"/>
  <c r="X164" i="3" s="1"/>
  <c r="V161" i="3"/>
  <c r="W161" i="3"/>
  <c r="T161" i="3"/>
  <c r="G162" i="3"/>
  <c r="F162" i="3"/>
  <c r="H162" i="3" s="1"/>
  <c r="E164" i="3" l="1"/>
  <c r="P164" i="3"/>
  <c r="R164" i="3" s="1"/>
  <c r="Q164" i="3" s="1"/>
  <c r="J164" i="3"/>
  <c r="C165" i="3"/>
  <c r="I165" i="3" s="1"/>
  <c r="X165" i="3" s="1"/>
  <c r="L164" i="3"/>
  <c r="N164" i="3" s="1"/>
  <c r="M164" i="3" s="1"/>
  <c r="D164" i="3"/>
  <c r="B164" i="3"/>
  <c r="V162" i="3"/>
  <c r="W162" i="3"/>
  <c r="T162" i="3"/>
  <c r="S163" i="3"/>
  <c r="G163" i="3"/>
  <c r="F163" i="3"/>
  <c r="H163" i="3" s="1"/>
  <c r="O163" i="3"/>
  <c r="V163" i="3" l="1"/>
  <c r="T163" i="3"/>
  <c r="W163" i="3"/>
  <c r="S164" i="3"/>
  <c r="J165" i="3"/>
  <c r="E165" i="3"/>
  <c r="L165" i="3"/>
  <c r="N165" i="3" s="1"/>
  <c r="M165" i="3" s="1"/>
  <c r="P165" i="3"/>
  <c r="R165" i="3" s="1"/>
  <c r="Q165" i="3" s="1"/>
  <c r="C166" i="3"/>
  <c r="I166" i="3" s="1"/>
  <c r="X166" i="3" s="1"/>
  <c r="D165" i="3"/>
  <c r="B165" i="3"/>
  <c r="F164" i="3"/>
  <c r="H164" i="3" s="1"/>
  <c r="G164" i="3"/>
  <c r="O164" i="3"/>
  <c r="S165" i="3" l="1"/>
  <c r="F165" i="3"/>
  <c r="H165" i="3" s="1"/>
  <c r="G165" i="3"/>
  <c r="J166" i="3"/>
  <c r="E166" i="3"/>
  <c r="D166" i="3"/>
  <c r="C167" i="3"/>
  <c r="I167" i="3" s="1"/>
  <c r="X167" i="3" s="1"/>
  <c r="L166" i="3"/>
  <c r="N166" i="3" s="1"/>
  <c r="M166" i="3" s="1"/>
  <c r="P166" i="3"/>
  <c r="R166" i="3" s="1"/>
  <c r="Q166" i="3" s="1"/>
  <c r="B166" i="3"/>
  <c r="T164" i="3"/>
  <c r="V164" i="3"/>
  <c r="W164" i="3"/>
  <c r="O165" i="3"/>
  <c r="E167" i="3" l="1"/>
  <c r="D167" i="3"/>
  <c r="C168" i="3"/>
  <c r="I168" i="3" s="1"/>
  <c r="X168" i="3" s="1"/>
  <c r="B167" i="3"/>
  <c r="J167" i="3"/>
  <c r="P167" i="3"/>
  <c r="R167" i="3" s="1"/>
  <c r="Q167" i="3" s="1"/>
  <c r="L167" i="3"/>
  <c r="N167" i="3" s="1"/>
  <c r="M167" i="3" s="1"/>
  <c r="G166" i="3"/>
  <c r="F166" i="3"/>
  <c r="H166" i="3" s="1"/>
  <c r="S166" i="3"/>
  <c r="O166" i="3"/>
  <c r="T165" i="3"/>
  <c r="W165" i="3"/>
  <c r="V165" i="3"/>
  <c r="O167" i="3" l="1"/>
  <c r="S167" i="3"/>
  <c r="V166" i="3"/>
  <c r="T166" i="3"/>
  <c r="W166" i="3"/>
  <c r="D168" i="3"/>
  <c r="L168" i="3"/>
  <c r="N168" i="3" s="1"/>
  <c r="M168" i="3" s="1"/>
  <c r="B168" i="3"/>
  <c r="P168" i="3"/>
  <c r="R168" i="3" s="1"/>
  <c r="Q168" i="3" s="1"/>
  <c r="C169" i="3"/>
  <c r="I169" i="3" s="1"/>
  <c r="X169" i="3" s="1"/>
  <c r="E168" i="3"/>
  <c r="J168" i="3"/>
  <c r="F167" i="3"/>
  <c r="H167" i="3" s="1"/>
  <c r="G167" i="3"/>
  <c r="S168" i="3" l="1"/>
  <c r="V167" i="3"/>
  <c r="W167" i="3"/>
  <c r="T167" i="3"/>
  <c r="O168" i="3"/>
  <c r="G168" i="3"/>
  <c r="F168" i="3"/>
  <c r="H168" i="3" s="1"/>
  <c r="E169" i="3"/>
  <c r="B169" i="3"/>
  <c r="P169" i="3"/>
  <c r="R169" i="3" s="1"/>
  <c r="Q169" i="3" s="1"/>
  <c r="S169" i="3" s="1"/>
  <c r="C170" i="3"/>
  <c r="I170" i="3" s="1"/>
  <c r="X170" i="3" s="1"/>
  <c r="D169" i="3"/>
  <c r="J169" i="3"/>
  <c r="L169" i="3"/>
  <c r="N169" i="3" s="1"/>
  <c r="M169" i="3" s="1"/>
  <c r="F169" i="3" l="1"/>
  <c r="H169" i="3" s="1"/>
  <c r="G169" i="3"/>
  <c r="W168" i="3"/>
  <c r="T168" i="3"/>
  <c r="V168" i="3"/>
  <c r="E170" i="3"/>
  <c r="L170" i="3"/>
  <c r="N170" i="3" s="1"/>
  <c r="M170" i="3" s="1"/>
  <c r="J170" i="3"/>
  <c r="P170" i="3"/>
  <c r="R170" i="3" s="1"/>
  <c r="Q170" i="3" s="1"/>
  <c r="C171" i="3"/>
  <c r="I171" i="3" s="1"/>
  <c r="X171" i="3" s="1"/>
  <c r="D170" i="3"/>
  <c r="B170" i="3"/>
  <c r="O169" i="3"/>
  <c r="S170" i="3" l="1"/>
  <c r="F170" i="3"/>
  <c r="H170" i="3" s="1"/>
  <c r="G170" i="3"/>
  <c r="D171" i="3"/>
  <c r="E171" i="3"/>
  <c r="C172" i="3"/>
  <c r="I172" i="3" s="1"/>
  <c r="X172" i="3" s="1"/>
  <c r="P171" i="3"/>
  <c r="R171" i="3" s="1"/>
  <c r="Q171" i="3" s="1"/>
  <c r="J171" i="3"/>
  <c r="B171" i="3"/>
  <c r="L171" i="3"/>
  <c r="N171" i="3" s="1"/>
  <c r="M171" i="3" s="1"/>
  <c r="O171" i="3" s="1"/>
  <c r="O170" i="3"/>
  <c r="T169" i="3"/>
  <c r="V169" i="3"/>
  <c r="W169" i="3"/>
  <c r="P172" i="3" l="1"/>
  <c r="R172" i="3" s="1"/>
  <c r="Q172" i="3" s="1"/>
  <c r="D172" i="3"/>
  <c r="L172" i="3"/>
  <c r="N172" i="3" s="1"/>
  <c r="M172" i="3" s="1"/>
  <c r="B172" i="3"/>
  <c r="C173" i="3"/>
  <c r="I173" i="3" s="1"/>
  <c r="X173" i="3" s="1"/>
  <c r="E172" i="3"/>
  <c r="J172" i="3"/>
  <c r="G171" i="3"/>
  <c r="F171" i="3"/>
  <c r="H171" i="3" s="1"/>
  <c r="S171" i="3"/>
  <c r="W170" i="3"/>
  <c r="T170" i="3"/>
  <c r="V170" i="3"/>
  <c r="S172" i="3" l="1"/>
  <c r="O172" i="3"/>
  <c r="F172" i="3"/>
  <c r="H172" i="3" s="1"/>
  <c r="G172" i="3"/>
  <c r="D173" i="3"/>
  <c r="P173" i="3"/>
  <c r="R173" i="3" s="1"/>
  <c r="Q173" i="3" s="1"/>
  <c r="C174" i="3"/>
  <c r="I174" i="3" s="1"/>
  <c r="X174" i="3" s="1"/>
  <c r="B173" i="3"/>
  <c r="E173" i="3"/>
  <c r="J173" i="3"/>
  <c r="L173" i="3"/>
  <c r="N173" i="3" s="1"/>
  <c r="M173" i="3" s="1"/>
  <c r="O173" i="3" s="1"/>
  <c r="W171" i="3"/>
  <c r="T171" i="3"/>
  <c r="V171" i="3"/>
  <c r="S173" i="3" l="1"/>
  <c r="G173" i="3"/>
  <c r="F173" i="3"/>
  <c r="H173" i="3" s="1"/>
  <c r="D174" i="3"/>
  <c r="P174" i="3"/>
  <c r="R174" i="3" s="1"/>
  <c r="Q174" i="3" s="1"/>
  <c r="C175" i="3"/>
  <c r="I175" i="3" s="1"/>
  <c r="X175" i="3" s="1"/>
  <c r="L174" i="3"/>
  <c r="N174" i="3" s="1"/>
  <c r="M174" i="3" s="1"/>
  <c r="E174" i="3"/>
  <c r="J174" i="3"/>
  <c r="B174" i="3"/>
  <c r="T172" i="3"/>
  <c r="V172" i="3"/>
  <c r="W172" i="3"/>
  <c r="F174" i="3" l="1"/>
  <c r="H174" i="3" s="1"/>
  <c r="G174" i="3"/>
  <c r="O174" i="3"/>
  <c r="E175" i="3"/>
  <c r="D175" i="3"/>
  <c r="L175" i="3"/>
  <c r="N175" i="3" s="1"/>
  <c r="M175" i="3" s="1"/>
  <c r="B175" i="3"/>
  <c r="P175" i="3"/>
  <c r="R175" i="3" s="1"/>
  <c r="Q175" i="3" s="1"/>
  <c r="J175" i="3"/>
  <c r="C176" i="3"/>
  <c r="I176" i="3" s="1"/>
  <c r="X176" i="3" s="1"/>
  <c r="S174" i="3"/>
  <c r="V173" i="3"/>
  <c r="T173" i="3"/>
  <c r="W173" i="3"/>
  <c r="S175" i="3" l="1"/>
  <c r="O175" i="3"/>
  <c r="G175" i="3"/>
  <c r="F175" i="3"/>
  <c r="H175" i="3" s="1"/>
  <c r="B176" i="3"/>
  <c r="D176" i="3"/>
  <c r="J176" i="3"/>
  <c r="L176" i="3"/>
  <c r="N176" i="3" s="1"/>
  <c r="M176" i="3" s="1"/>
  <c r="O176" i="3" s="1"/>
  <c r="P176" i="3"/>
  <c r="R176" i="3" s="1"/>
  <c r="Q176" i="3" s="1"/>
  <c r="C177" i="3"/>
  <c r="I177" i="3" s="1"/>
  <c r="X177" i="3" s="1"/>
  <c r="E176" i="3"/>
  <c r="W174" i="3"/>
  <c r="T174" i="3"/>
  <c r="V174" i="3"/>
  <c r="S176" i="3" l="1"/>
  <c r="G176" i="3"/>
  <c r="F176" i="3"/>
  <c r="H176" i="3" s="1"/>
  <c r="V175" i="3"/>
  <c r="T175" i="3"/>
  <c r="W175" i="3"/>
  <c r="C178" i="3"/>
  <c r="I178" i="3" s="1"/>
  <c r="X178" i="3" s="1"/>
  <c r="E177" i="3"/>
  <c r="L177" i="3"/>
  <c r="N177" i="3" s="1"/>
  <c r="M177" i="3" s="1"/>
  <c r="O177" i="3" s="1"/>
  <c r="J177" i="3"/>
  <c r="D177" i="3"/>
  <c r="P177" i="3"/>
  <c r="R177" i="3" s="1"/>
  <c r="Q177" i="3" s="1"/>
  <c r="S177" i="3" s="1"/>
  <c r="B177" i="3"/>
  <c r="G177" i="3" l="1"/>
  <c r="F177" i="3"/>
  <c r="H177" i="3" s="1"/>
  <c r="E178" i="3"/>
  <c r="P178" i="3"/>
  <c r="R178" i="3" s="1"/>
  <c r="Q178" i="3" s="1"/>
  <c r="S178" i="3" s="1"/>
  <c r="D178" i="3"/>
  <c r="L178" i="3"/>
  <c r="N178" i="3" s="1"/>
  <c r="M178" i="3" s="1"/>
  <c r="C179" i="3"/>
  <c r="I179" i="3" s="1"/>
  <c r="X179" i="3" s="1"/>
  <c r="B178" i="3"/>
  <c r="J178" i="3"/>
  <c r="V176" i="3"/>
  <c r="T176" i="3"/>
  <c r="W176" i="3"/>
  <c r="F178" i="3" l="1"/>
  <c r="H178" i="3" s="1"/>
  <c r="G178" i="3"/>
  <c r="W177" i="3"/>
  <c r="V177" i="3"/>
  <c r="T177" i="3"/>
  <c r="C180" i="3"/>
  <c r="I180" i="3" s="1"/>
  <c r="X180" i="3" s="1"/>
  <c r="D179" i="3"/>
  <c r="L179" i="3"/>
  <c r="N179" i="3" s="1"/>
  <c r="M179" i="3" s="1"/>
  <c r="J179" i="3"/>
  <c r="P179" i="3"/>
  <c r="R179" i="3" s="1"/>
  <c r="Q179" i="3" s="1"/>
  <c r="E179" i="3"/>
  <c r="B179" i="3"/>
  <c r="O178" i="3"/>
  <c r="O179" i="3" l="1"/>
  <c r="S179" i="3"/>
  <c r="L180" i="3"/>
  <c r="N180" i="3" s="1"/>
  <c r="M180" i="3" s="1"/>
  <c r="C181" i="3"/>
  <c r="I181" i="3" s="1"/>
  <c r="X181" i="3" s="1"/>
  <c r="E180" i="3"/>
  <c r="B180" i="3"/>
  <c r="J180" i="3"/>
  <c r="P180" i="3"/>
  <c r="R180" i="3" s="1"/>
  <c r="Q180" i="3" s="1"/>
  <c r="S180" i="3" s="1"/>
  <c r="D180" i="3"/>
  <c r="F179" i="3"/>
  <c r="H179" i="3" s="1"/>
  <c r="G179" i="3"/>
  <c r="W178" i="3"/>
  <c r="V178" i="3"/>
  <c r="T178" i="3"/>
  <c r="O180" i="3" l="1"/>
  <c r="G180" i="3"/>
  <c r="F180" i="3"/>
  <c r="H180" i="3" s="1"/>
  <c r="B181" i="3"/>
  <c r="P181" i="3"/>
  <c r="R181" i="3" s="1"/>
  <c r="Q181" i="3" s="1"/>
  <c r="S181" i="3" s="1"/>
  <c r="C182" i="3"/>
  <c r="I182" i="3" s="1"/>
  <c r="X182" i="3" s="1"/>
  <c r="E181" i="3"/>
  <c r="D181" i="3"/>
  <c r="L181" i="3"/>
  <c r="N181" i="3" s="1"/>
  <c r="M181" i="3" s="1"/>
  <c r="J181" i="3"/>
  <c r="W179" i="3"/>
  <c r="V179" i="3"/>
  <c r="T179" i="3"/>
  <c r="G181" i="3" l="1"/>
  <c r="F181" i="3"/>
  <c r="H181" i="3" s="1"/>
  <c r="O181" i="3"/>
  <c r="T180" i="3"/>
  <c r="V180" i="3"/>
  <c r="W180" i="3"/>
  <c r="B182" i="3"/>
  <c r="J182" i="3"/>
  <c r="E182" i="3"/>
  <c r="P182" i="3"/>
  <c r="R182" i="3" s="1"/>
  <c r="Q182" i="3" s="1"/>
  <c r="D182" i="3"/>
  <c r="C183" i="3"/>
  <c r="I183" i="3" s="1"/>
  <c r="X183" i="3" s="1"/>
  <c r="L182" i="3"/>
  <c r="N182" i="3" s="1"/>
  <c r="M182" i="3" s="1"/>
  <c r="S182" i="3" l="1"/>
  <c r="P183" i="3"/>
  <c r="R183" i="3" s="1"/>
  <c r="Q183" i="3" s="1"/>
  <c r="C184" i="3"/>
  <c r="I184" i="3" s="1"/>
  <c r="X184" i="3" s="1"/>
  <c r="E183" i="3"/>
  <c r="J183" i="3"/>
  <c r="D183" i="3"/>
  <c r="B183" i="3"/>
  <c r="L183" i="3"/>
  <c r="N183" i="3" s="1"/>
  <c r="M183" i="3" s="1"/>
  <c r="F182" i="3"/>
  <c r="H182" i="3" s="1"/>
  <c r="G182" i="3"/>
  <c r="W181" i="3"/>
  <c r="V181" i="3"/>
  <c r="T181" i="3"/>
  <c r="O182" i="3"/>
  <c r="V182" i="3" l="1"/>
  <c r="W182" i="3"/>
  <c r="T182" i="3"/>
  <c r="S183" i="3"/>
  <c r="E184" i="3"/>
  <c r="B184" i="3"/>
  <c r="L184" i="3"/>
  <c r="N184" i="3" s="1"/>
  <c r="M184" i="3" s="1"/>
  <c r="C185" i="3"/>
  <c r="I185" i="3" s="1"/>
  <c r="X185" i="3" s="1"/>
  <c r="D184" i="3"/>
  <c r="J184" i="3"/>
  <c r="P184" i="3"/>
  <c r="R184" i="3" s="1"/>
  <c r="Q184" i="3" s="1"/>
  <c r="F183" i="3"/>
  <c r="H183" i="3" s="1"/>
  <c r="G183" i="3"/>
  <c r="O183" i="3"/>
  <c r="S184" i="3" l="1"/>
  <c r="T183" i="3"/>
  <c r="W183" i="3"/>
  <c r="V183" i="3"/>
  <c r="O184" i="3"/>
  <c r="G184" i="3"/>
  <c r="F184" i="3"/>
  <c r="H184" i="3" s="1"/>
  <c r="C186" i="3"/>
  <c r="I186" i="3" s="1"/>
  <c r="X186" i="3" s="1"/>
  <c r="B185" i="3"/>
  <c r="L185" i="3"/>
  <c r="N185" i="3" s="1"/>
  <c r="M185" i="3" s="1"/>
  <c r="O185" i="3" s="1"/>
  <c r="D185" i="3"/>
  <c r="P185" i="3"/>
  <c r="R185" i="3" s="1"/>
  <c r="Q185" i="3" s="1"/>
  <c r="S185" i="3" s="1"/>
  <c r="J185" i="3"/>
  <c r="E185" i="3"/>
  <c r="B186" i="3" l="1"/>
  <c r="J186" i="3"/>
  <c r="C187" i="3"/>
  <c r="I187" i="3" s="1"/>
  <c r="X187" i="3" s="1"/>
  <c r="P186" i="3"/>
  <c r="R186" i="3" s="1"/>
  <c r="Q186" i="3" s="1"/>
  <c r="D186" i="3"/>
  <c r="E186" i="3"/>
  <c r="L186" i="3"/>
  <c r="N186" i="3" s="1"/>
  <c r="M186" i="3" s="1"/>
  <c r="G185" i="3"/>
  <c r="F185" i="3"/>
  <c r="H185" i="3" s="1"/>
  <c r="V184" i="3"/>
  <c r="T184" i="3"/>
  <c r="W184" i="3"/>
  <c r="O186" i="3" l="1"/>
  <c r="S186" i="3"/>
  <c r="J187" i="3"/>
  <c r="E187" i="3"/>
  <c r="L187" i="3"/>
  <c r="N187" i="3" s="1"/>
  <c r="M187" i="3" s="1"/>
  <c r="D187" i="3"/>
  <c r="P187" i="3"/>
  <c r="R187" i="3" s="1"/>
  <c r="Q187" i="3" s="1"/>
  <c r="B187" i="3"/>
  <c r="C188" i="3"/>
  <c r="I188" i="3" s="1"/>
  <c r="X188" i="3" s="1"/>
  <c r="T185" i="3"/>
  <c r="V185" i="3"/>
  <c r="W185" i="3"/>
  <c r="F186" i="3"/>
  <c r="H186" i="3" s="1"/>
  <c r="G186" i="3"/>
  <c r="O187" i="3" l="1"/>
  <c r="S187" i="3"/>
  <c r="F187" i="3"/>
  <c r="H187" i="3" s="1"/>
  <c r="G187" i="3"/>
  <c r="D188" i="3"/>
  <c r="C189" i="3"/>
  <c r="I189" i="3" s="1"/>
  <c r="X189" i="3" s="1"/>
  <c r="P188" i="3"/>
  <c r="R188" i="3" s="1"/>
  <c r="Q188" i="3" s="1"/>
  <c r="J188" i="3"/>
  <c r="L188" i="3"/>
  <c r="N188" i="3" s="1"/>
  <c r="M188" i="3" s="1"/>
  <c r="E188" i="3"/>
  <c r="B188" i="3"/>
  <c r="W186" i="3"/>
  <c r="T186" i="3"/>
  <c r="V186" i="3"/>
  <c r="O188" i="3" l="1"/>
  <c r="B189" i="3"/>
  <c r="J189" i="3"/>
  <c r="D189" i="3"/>
  <c r="P189" i="3"/>
  <c r="R189" i="3" s="1"/>
  <c r="Q189" i="3" s="1"/>
  <c r="E189" i="3"/>
  <c r="L189" i="3"/>
  <c r="N189" i="3" s="1"/>
  <c r="M189" i="3" s="1"/>
  <c r="C190" i="3"/>
  <c r="I190" i="3" s="1"/>
  <c r="X190" i="3" s="1"/>
  <c r="T187" i="3"/>
  <c r="W187" i="3"/>
  <c r="V187" i="3"/>
  <c r="S188" i="3"/>
  <c r="G188" i="3"/>
  <c r="F188" i="3"/>
  <c r="H188" i="3" s="1"/>
  <c r="O189" i="3" l="1"/>
  <c r="P190" i="3"/>
  <c r="R190" i="3" s="1"/>
  <c r="Q190" i="3" s="1"/>
  <c r="E190" i="3"/>
  <c r="J190" i="3"/>
  <c r="C191" i="3"/>
  <c r="I191" i="3" s="1"/>
  <c r="X191" i="3" s="1"/>
  <c r="L190" i="3"/>
  <c r="N190" i="3" s="1"/>
  <c r="M190" i="3" s="1"/>
  <c r="D190" i="3"/>
  <c r="B190" i="3"/>
  <c r="S189" i="3"/>
  <c r="W188" i="3"/>
  <c r="T188" i="3"/>
  <c r="V188" i="3"/>
  <c r="G189" i="3"/>
  <c r="F189" i="3"/>
  <c r="H189" i="3" s="1"/>
  <c r="S190" i="3" l="1"/>
  <c r="G190" i="3"/>
  <c r="F190" i="3"/>
  <c r="H190" i="3" s="1"/>
  <c r="D191" i="3"/>
  <c r="L191" i="3"/>
  <c r="N191" i="3" s="1"/>
  <c r="M191" i="3" s="1"/>
  <c r="O191" i="3" s="1"/>
  <c r="B191" i="3"/>
  <c r="C192" i="3"/>
  <c r="I192" i="3" s="1"/>
  <c r="X192" i="3" s="1"/>
  <c r="P191" i="3"/>
  <c r="R191" i="3" s="1"/>
  <c r="Q191" i="3" s="1"/>
  <c r="J191" i="3"/>
  <c r="E191" i="3"/>
  <c r="V189" i="3"/>
  <c r="W189" i="3"/>
  <c r="T189" i="3"/>
  <c r="O190" i="3"/>
  <c r="W190" i="3" l="1"/>
  <c r="T190" i="3"/>
  <c r="V190" i="3"/>
  <c r="D192" i="3"/>
  <c r="E192" i="3"/>
  <c r="J192" i="3"/>
  <c r="C193" i="3"/>
  <c r="I193" i="3" s="1"/>
  <c r="X193" i="3" s="1"/>
  <c r="B192" i="3"/>
  <c r="L192" i="3"/>
  <c r="N192" i="3" s="1"/>
  <c r="M192" i="3" s="1"/>
  <c r="O192" i="3" s="1"/>
  <c r="P192" i="3"/>
  <c r="R192" i="3" s="1"/>
  <c r="Q192" i="3" s="1"/>
  <c r="S192" i="3" s="1"/>
  <c r="S191" i="3"/>
  <c r="G191" i="3"/>
  <c r="F191" i="3"/>
  <c r="H191" i="3" s="1"/>
  <c r="W191" i="3" l="1"/>
  <c r="T191" i="3"/>
  <c r="V191" i="3"/>
  <c r="G192" i="3"/>
  <c r="F192" i="3"/>
  <c r="H192" i="3" s="1"/>
  <c r="P193" i="3"/>
  <c r="R193" i="3" s="1"/>
  <c r="Q193" i="3" s="1"/>
  <c r="S193" i="3" s="1"/>
  <c r="E193" i="3"/>
  <c r="C194" i="3"/>
  <c r="I194" i="3" s="1"/>
  <c r="X194" i="3" s="1"/>
  <c r="D193" i="3"/>
  <c r="J193" i="3"/>
  <c r="L193" i="3"/>
  <c r="N193" i="3" s="1"/>
  <c r="M193" i="3" s="1"/>
  <c r="B193" i="3"/>
  <c r="D194" i="3" l="1"/>
  <c r="L194" i="3"/>
  <c r="N194" i="3" s="1"/>
  <c r="M194" i="3" s="1"/>
  <c r="J194" i="3"/>
  <c r="B194" i="3"/>
  <c r="P194" i="3"/>
  <c r="R194" i="3" s="1"/>
  <c r="Q194" i="3" s="1"/>
  <c r="E194" i="3"/>
  <c r="C195" i="3"/>
  <c r="I195" i="3" s="1"/>
  <c r="X195" i="3" s="1"/>
  <c r="G193" i="3"/>
  <c r="F193" i="3"/>
  <c r="H193" i="3" s="1"/>
  <c r="T192" i="3"/>
  <c r="W192" i="3"/>
  <c r="V192" i="3"/>
  <c r="O193" i="3"/>
  <c r="W193" i="3" l="1"/>
  <c r="T193" i="3"/>
  <c r="V193" i="3"/>
  <c r="F194" i="3"/>
  <c r="H194" i="3" s="1"/>
  <c r="G194" i="3"/>
  <c r="S194" i="3"/>
  <c r="O194" i="3"/>
  <c r="B195" i="3"/>
  <c r="C196" i="3"/>
  <c r="I196" i="3" s="1"/>
  <c r="X196" i="3" s="1"/>
  <c r="L195" i="3"/>
  <c r="N195" i="3" s="1"/>
  <c r="M195" i="3" s="1"/>
  <c r="D195" i="3"/>
  <c r="P195" i="3"/>
  <c r="R195" i="3" s="1"/>
  <c r="Q195" i="3" s="1"/>
  <c r="J195" i="3"/>
  <c r="E195" i="3"/>
  <c r="S195" i="3" l="1"/>
  <c r="V194" i="3"/>
  <c r="T194" i="3"/>
  <c r="W194" i="3"/>
  <c r="O195" i="3"/>
  <c r="F195" i="3"/>
  <c r="H195" i="3" s="1"/>
  <c r="G195" i="3"/>
  <c r="L196" i="3"/>
  <c r="N196" i="3" s="1"/>
  <c r="M196" i="3" s="1"/>
  <c r="D196" i="3"/>
  <c r="C197" i="3"/>
  <c r="I197" i="3" s="1"/>
  <c r="X197" i="3" s="1"/>
  <c r="E196" i="3"/>
  <c r="P196" i="3"/>
  <c r="R196" i="3" s="1"/>
  <c r="Q196" i="3" s="1"/>
  <c r="B196" i="3"/>
  <c r="J196" i="3"/>
  <c r="F196" i="3" l="1"/>
  <c r="H196" i="3" s="1"/>
  <c r="G196" i="3"/>
  <c r="O196" i="3"/>
  <c r="T195" i="3"/>
  <c r="W195" i="3"/>
  <c r="V195" i="3"/>
  <c r="B197" i="3"/>
  <c r="C198" i="3"/>
  <c r="I198" i="3" s="1"/>
  <c r="X198" i="3" s="1"/>
  <c r="P197" i="3"/>
  <c r="R197" i="3" s="1"/>
  <c r="Q197" i="3" s="1"/>
  <c r="D197" i="3"/>
  <c r="J197" i="3"/>
  <c r="E197" i="3"/>
  <c r="L197" i="3"/>
  <c r="N197" i="3" s="1"/>
  <c r="M197" i="3" s="1"/>
  <c r="S196" i="3"/>
  <c r="S197" i="3" l="1"/>
  <c r="G197" i="3"/>
  <c r="F197" i="3"/>
  <c r="H197" i="3" s="1"/>
  <c r="O197" i="3"/>
  <c r="P198" i="3"/>
  <c r="R198" i="3" s="1"/>
  <c r="Q198" i="3" s="1"/>
  <c r="B198" i="3"/>
  <c r="C199" i="3"/>
  <c r="I199" i="3" s="1"/>
  <c r="X199" i="3" s="1"/>
  <c r="D198" i="3"/>
  <c r="E198" i="3"/>
  <c r="L198" i="3"/>
  <c r="N198" i="3" s="1"/>
  <c r="M198" i="3" s="1"/>
  <c r="O198" i="3" s="1"/>
  <c r="J198" i="3"/>
  <c r="T196" i="3"/>
  <c r="W196" i="3"/>
  <c r="V196" i="3"/>
  <c r="S198" i="3" l="1"/>
  <c r="F198" i="3"/>
  <c r="H198" i="3" s="1"/>
  <c r="G198" i="3"/>
  <c r="P199" i="3"/>
  <c r="R199" i="3" s="1"/>
  <c r="Q199" i="3" s="1"/>
  <c r="B199" i="3"/>
  <c r="E199" i="3"/>
  <c r="J199" i="3"/>
  <c r="C200" i="3"/>
  <c r="I200" i="3" s="1"/>
  <c r="X200" i="3" s="1"/>
  <c r="D199" i="3"/>
  <c r="L199" i="3"/>
  <c r="N199" i="3" s="1"/>
  <c r="M199" i="3" s="1"/>
  <c r="W197" i="3"/>
  <c r="V197" i="3"/>
  <c r="T197" i="3"/>
  <c r="O199" i="3" l="1"/>
  <c r="G199" i="3"/>
  <c r="F199" i="3"/>
  <c r="H199" i="3" s="1"/>
  <c r="S199" i="3"/>
  <c r="V198" i="3"/>
  <c r="T198" i="3"/>
  <c r="W198" i="3"/>
  <c r="L200" i="3"/>
  <c r="N200" i="3" s="1"/>
  <c r="M200" i="3" s="1"/>
  <c r="P200" i="3"/>
  <c r="R200" i="3" s="1"/>
  <c r="Q200" i="3" s="1"/>
  <c r="B200" i="3"/>
  <c r="C201" i="3"/>
  <c r="I201" i="3" s="1"/>
  <c r="X201" i="3" s="1"/>
  <c r="J200" i="3"/>
  <c r="D200" i="3"/>
  <c r="E200" i="3"/>
  <c r="S200" i="3" l="1"/>
  <c r="T199" i="3"/>
  <c r="W199" i="3"/>
  <c r="V199" i="3"/>
  <c r="O200" i="3"/>
  <c r="J201" i="3"/>
  <c r="P201" i="3"/>
  <c r="R201" i="3" s="1"/>
  <c r="Q201" i="3" s="1"/>
  <c r="E201" i="3"/>
  <c r="C202" i="3"/>
  <c r="I202" i="3" s="1"/>
  <c r="X202" i="3" s="1"/>
  <c r="B201" i="3"/>
  <c r="L201" i="3"/>
  <c r="N201" i="3" s="1"/>
  <c r="M201" i="3" s="1"/>
  <c r="D201" i="3"/>
  <c r="G200" i="3"/>
  <c r="F200" i="3"/>
  <c r="H200" i="3" s="1"/>
  <c r="O201" i="3" l="1"/>
  <c r="G201" i="3"/>
  <c r="F201" i="3"/>
  <c r="H201" i="3" s="1"/>
  <c r="S201" i="3"/>
  <c r="T200" i="3"/>
  <c r="V200" i="3"/>
  <c r="W200" i="3"/>
  <c r="L202" i="3"/>
  <c r="N202" i="3" s="1"/>
  <c r="M202" i="3" s="1"/>
  <c r="E202" i="3"/>
  <c r="D202" i="3"/>
  <c r="C203" i="3"/>
  <c r="I203" i="3" s="1"/>
  <c r="X203" i="3" s="1"/>
  <c r="J202" i="3"/>
  <c r="B202" i="3"/>
  <c r="P202" i="3"/>
  <c r="R202" i="3" s="1"/>
  <c r="Q202" i="3" s="1"/>
  <c r="O202" i="3" l="1"/>
  <c r="V201" i="3"/>
  <c r="T201" i="3"/>
  <c r="W201" i="3"/>
  <c r="G202" i="3"/>
  <c r="F202" i="3"/>
  <c r="H202" i="3" s="1"/>
  <c r="D203" i="3"/>
  <c r="B203" i="3"/>
  <c r="E203" i="3"/>
  <c r="J203" i="3"/>
  <c r="P203" i="3"/>
  <c r="R203" i="3" s="1"/>
  <c r="Q203" i="3" s="1"/>
  <c r="L203" i="3"/>
  <c r="N203" i="3" s="1"/>
  <c r="M203" i="3" s="1"/>
  <c r="C204" i="3"/>
  <c r="I204" i="3" s="1"/>
  <c r="X204" i="3" s="1"/>
  <c r="S202" i="3"/>
  <c r="O203" i="3" l="1"/>
  <c r="F203" i="3"/>
  <c r="H203" i="3" s="1"/>
  <c r="G203" i="3"/>
  <c r="S203" i="3"/>
  <c r="D204" i="3"/>
  <c r="P204" i="3"/>
  <c r="R204" i="3" s="1"/>
  <c r="Q204" i="3" s="1"/>
  <c r="B204" i="3"/>
  <c r="J204" i="3"/>
  <c r="L204" i="3"/>
  <c r="N204" i="3" s="1"/>
  <c r="M204" i="3" s="1"/>
  <c r="E204" i="3"/>
  <c r="C205" i="3"/>
  <c r="I205" i="3" s="1"/>
  <c r="X205" i="3" s="1"/>
  <c r="W202" i="3"/>
  <c r="T202" i="3"/>
  <c r="V202" i="3"/>
  <c r="O204" i="3" l="1"/>
  <c r="S204" i="3"/>
  <c r="J205" i="3"/>
  <c r="E205" i="3"/>
  <c r="L205" i="3"/>
  <c r="N205" i="3" s="1"/>
  <c r="M205" i="3" s="1"/>
  <c r="B205" i="3"/>
  <c r="C206" i="3"/>
  <c r="I206" i="3" s="1"/>
  <c r="X206" i="3" s="1"/>
  <c r="P205" i="3"/>
  <c r="R205" i="3" s="1"/>
  <c r="Q205" i="3" s="1"/>
  <c r="D205" i="3"/>
  <c r="F204" i="3"/>
  <c r="H204" i="3" s="1"/>
  <c r="G204" i="3"/>
  <c r="T203" i="3"/>
  <c r="V203" i="3"/>
  <c r="W203" i="3"/>
  <c r="O205" i="3" l="1"/>
  <c r="G205" i="3"/>
  <c r="F205" i="3"/>
  <c r="H205" i="3" s="1"/>
  <c r="T204" i="3"/>
  <c r="V204" i="3"/>
  <c r="W204" i="3"/>
  <c r="S205" i="3"/>
  <c r="J206" i="3"/>
  <c r="D206" i="3"/>
  <c r="C207" i="3"/>
  <c r="I207" i="3" s="1"/>
  <c r="X207" i="3" s="1"/>
  <c r="E206" i="3"/>
  <c r="P206" i="3"/>
  <c r="R206" i="3" s="1"/>
  <c r="Q206" i="3" s="1"/>
  <c r="L206" i="3"/>
  <c r="N206" i="3" s="1"/>
  <c r="M206" i="3" s="1"/>
  <c r="B206" i="3"/>
  <c r="O206" i="3" l="1"/>
  <c r="S206" i="3"/>
  <c r="G206" i="3"/>
  <c r="F206" i="3"/>
  <c r="H206" i="3" s="1"/>
  <c r="D207" i="3"/>
  <c r="E207" i="3"/>
  <c r="P207" i="3"/>
  <c r="R207" i="3" s="1"/>
  <c r="Q207" i="3" s="1"/>
  <c r="B207" i="3"/>
  <c r="J207" i="3"/>
  <c r="L207" i="3"/>
  <c r="N207" i="3" s="1"/>
  <c r="M207" i="3" s="1"/>
  <c r="O207" i="3" s="1"/>
  <c r="C208" i="3"/>
  <c r="I208" i="3" s="1"/>
  <c r="X208" i="3" s="1"/>
  <c r="W205" i="3"/>
  <c r="V205" i="3"/>
  <c r="T205" i="3"/>
  <c r="F207" i="3" l="1"/>
  <c r="H207" i="3" s="1"/>
  <c r="G207" i="3"/>
  <c r="S207" i="3"/>
  <c r="V206" i="3"/>
  <c r="T206" i="3"/>
  <c r="W206" i="3"/>
  <c r="P208" i="3"/>
  <c r="R208" i="3" s="1"/>
  <c r="Q208" i="3" s="1"/>
  <c r="S208" i="3" s="1"/>
  <c r="B208" i="3"/>
  <c r="E208" i="3"/>
  <c r="D208" i="3"/>
  <c r="J208" i="3"/>
  <c r="L208" i="3"/>
  <c r="N208" i="3" s="1"/>
  <c r="M208" i="3" s="1"/>
  <c r="O208" i="3" s="1"/>
  <c r="C209" i="3"/>
  <c r="I209" i="3" s="1"/>
  <c r="X209" i="3" s="1"/>
  <c r="C210" i="3" l="1"/>
  <c r="I210" i="3" s="1"/>
  <c r="X210" i="3" s="1"/>
  <c r="E209" i="3"/>
  <c r="J209" i="3"/>
  <c r="L209" i="3"/>
  <c r="N209" i="3" s="1"/>
  <c r="M209" i="3" s="1"/>
  <c r="D209" i="3"/>
  <c r="P209" i="3"/>
  <c r="R209" i="3" s="1"/>
  <c r="Q209" i="3" s="1"/>
  <c r="B209" i="3"/>
  <c r="G208" i="3"/>
  <c r="F208" i="3"/>
  <c r="H208" i="3" s="1"/>
  <c r="T207" i="3"/>
  <c r="W207" i="3"/>
  <c r="V207" i="3"/>
  <c r="V208" i="3" l="1"/>
  <c r="T208" i="3"/>
  <c r="W208" i="3"/>
  <c r="O209" i="3"/>
  <c r="G209" i="3"/>
  <c r="F209" i="3"/>
  <c r="H209" i="3" s="1"/>
  <c r="S209" i="3"/>
  <c r="D210" i="3"/>
  <c r="C211" i="3"/>
  <c r="I211" i="3" s="1"/>
  <c r="X211" i="3" s="1"/>
  <c r="B210" i="3"/>
  <c r="E210" i="3"/>
  <c r="L210" i="3"/>
  <c r="N210" i="3" s="1"/>
  <c r="M210" i="3" s="1"/>
  <c r="J210" i="3"/>
  <c r="P210" i="3"/>
  <c r="R210" i="3" s="1"/>
  <c r="Q210" i="3" s="1"/>
  <c r="S210" i="3" l="1"/>
  <c r="O210" i="3"/>
  <c r="T209" i="3"/>
  <c r="V209" i="3"/>
  <c r="W209" i="3"/>
  <c r="G210" i="3"/>
  <c r="F210" i="3"/>
  <c r="H210" i="3" s="1"/>
  <c r="L211" i="3"/>
  <c r="N211" i="3" s="1"/>
  <c r="M211" i="3" s="1"/>
  <c r="O211" i="3" s="1"/>
  <c r="E211" i="3"/>
  <c r="D211" i="3"/>
  <c r="B211" i="3"/>
  <c r="J211" i="3"/>
  <c r="P211" i="3"/>
  <c r="R211" i="3" s="1"/>
  <c r="Q211" i="3" s="1"/>
  <c r="C212" i="3"/>
  <c r="I212" i="3" s="1"/>
  <c r="X212" i="3" s="1"/>
  <c r="S211" i="3" l="1"/>
  <c r="T210" i="3"/>
  <c r="W210" i="3"/>
  <c r="V210" i="3"/>
  <c r="F211" i="3"/>
  <c r="H211" i="3" s="1"/>
  <c r="G211" i="3"/>
  <c r="C213" i="3"/>
  <c r="I213" i="3" s="1"/>
  <c r="X213" i="3" s="1"/>
  <c r="E212" i="3"/>
  <c r="L212" i="3"/>
  <c r="N212" i="3" s="1"/>
  <c r="M212" i="3" s="1"/>
  <c r="B212" i="3"/>
  <c r="J212" i="3"/>
  <c r="P212" i="3"/>
  <c r="R212" i="3" s="1"/>
  <c r="Q212" i="3" s="1"/>
  <c r="S212" i="3" s="1"/>
  <c r="D212" i="3"/>
  <c r="O212" i="3" l="1"/>
  <c r="L213" i="3"/>
  <c r="N213" i="3" s="1"/>
  <c r="M213" i="3" s="1"/>
  <c r="O213" i="3" s="1"/>
  <c r="B213" i="3"/>
  <c r="J213" i="3"/>
  <c r="P213" i="3"/>
  <c r="R213" i="3" s="1"/>
  <c r="Q213" i="3" s="1"/>
  <c r="S213" i="3" s="1"/>
  <c r="C214" i="3"/>
  <c r="I214" i="3" s="1"/>
  <c r="X214" i="3" s="1"/>
  <c r="E213" i="3"/>
  <c r="D213" i="3"/>
  <c r="F212" i="3"/>
  <c r="H212" i="3" s="1"/>
  <c r="G212" i="3"/>
  <c r="T211" i="3"/>
  <c r="W211" i="3"/>
  <c r="V211" i="3"/>
  <c r="W212" i="3" l="1"/>
  <c r="T212" i="3"/>
  <c r="V212" i="3"/>
  <c r="F213" i="3"/>
  <c r="H213" i="3" s="1"/>
  <c r="G213" i="3"/>
  <c r="L214" i="3"/>
  <c r="N214" i="3" s="1"/>
  <c r="M214" i="3" s="1"/>
  <c r="P214" i="3"/>
  <c r="R214" i="3" s="1"/>
  <c r="Q214" i="3" s="1"/>
  <c r="D214" i="3"/>
  <c r="E214" i="3"/>
  <c r="B214" i="3"/>
  <c r="J214" i="3"/>
  <c r="C215" i="3"/>
  <c r="I215" i="3" s="1"/>
  <c r="X215" i="3" s="1"/>
  <c r="B215" i="3" l="1"/>
  <c r="L215" i="3"/>
  <c r="N215" i="3" s="1"/>
  <c r="M215" i="3" s="1"/>
  <c r="E215" i="3"/>
  <c r="P215" i="3"/>
  <c r="R215" i="3" s="1"/>
  <c r="Q215" i="3" s="1"/>
  <c r="C216" i="3"/>
  <c r="I216" i="3" s="1"/>
  <c r="X216" i="3" s="1"/>
  <c r="D215" i="3"/>
  <c r="J215" i="3"/>
  <c r="S214" i="3"/>
  <c r="V213" i="3"/>
  <c r="T213" i="3"/>
  <c r="W213" i="3"/>
  <c r="O214" i="3"/>
  <c r="F214" i="3"/>
  <c r="H214" i="3" s="1"/>
  <c r="G214" i="3"/>
  <c r="B216" i="3" l="1"/>
  <c r="J216" i="3"/>
  <c r="D216" i="3"/>
  <c r="P216" i="3"/>
  <c r="R216" i="3" s="1"/>
  <c r="Q216" i="3" s="1"/>
  <c r="C217" i="3"/>
  <c r="I217" i="3" s="1"/>
  <c r="X217" i="3" s="1"/>
  <c r="E216" i="3"/>
  <c r="L216" i="3"/>
  <c r="N216" i="3" s="1"/>
  <c r="M216" i="3" s="1"/>
  <c r="T214" i="3"/>
  <c r="V214" i="3"/>
  <c r="W214" i="3"/>
  <c r="F215" i="3"/>
  <c r="H215" i="3" s="1"/>
  <c r="G215" i="3"/>
  <c r="S215" i="3"/>
  <c r="O215" i="3"/>
  <c r="F216" i="3" l="1"/>
  <c r="H216" i="3" s="1"/>
  <c r="G216" i="3"/>
  <c r="P217" i="3"/>
  <c r="R217" i="3" s="1"/>
  <c r="Q217" i="3" s="1"/>
  <c r="D217" i="3"/>
  <c r="B217" i="3"/>
  <c r="L217" i="3"/>
  <c r="N217" i="3" s="1"/>
  <c r="M217" i="3" s="1"/>
  <c r="C218" i="3"/>
  <c r="I218" i="3" s="1"/>
  <c r="X218" i="3" s="1"/>
  <c r="E217" i="3"/>
  <c r="J217" i="3"/>
  <c r="T215" i="3"/>
  <c r="V215" i="3"/>
  <c r="W215" i="3"/>
  <c r="O216" i="3"/>
  <c r="S216" i="3"/>
  <c r="S217" i="3" l="1"/>
  <c r="O217" i="3"/>
  <c r="W216" i="3"/>
  <c r="V216" i="3"/>
  <c r="T216" i="3"/>
  <c r="G217" i="3"/>
  <c r="F217" i="3"/>
  <c r="H217" i="3" s="1"/>
  <c r="J218" i="3"/>
  <c r="E218" i="3"/>
  <c r="P218" i="3"/>
  <c r="R218" i="3" s="1"/>
  <c r="Q218" i="3" s="1"/>
  <c r="C219" i="3"/>
  <c r="I219" i="3" s="1"/>
  <c r="X219" i="3" s="1"/>
  <c r="L218" i="3"/>
  <c r="N218" i="3" s="1"/>
  <c r="M218" i="3" s="1"/>
  <c r="O218" i="3" s="1"/>
  <c r="B218" i="3"/>
  <c r="D218" i="3"/>
  <c r="S218" i="3" l="1"/>
  <c r="T217" i="3"/>
  <c r="V217" i="3"/>
  <c r="W217" i="3"/>
  <c r="J219" i="3"/>
  <c r="P219" i="3"/>
  <c r="R219" i="3" s="1"/>
  <c r="Q219" i="3" s="1"/>
  <c r="C220" i="3"/>
  <c r="I220" i="3" s="1"/>
  <c r="X220" i="3" s="1"/>
  <c r="D219" i="3"/>
  <c r="B219" i="3"/>
  <c r="E219" i="3"/>
  <c r="L219" i="3"/>
  <c r="N219" i="3" s="1"/>
  <c r="M219" i="3" s="1"/>
  <c r="F218" i="3"/>
  <c r="H218" i="3" s="1"/>
  <c r="G218" i="3"/>
  <c r="S219" i="3" l="1"/>
  <c r="O219" i="3"/>
  <c r="J220" i="3"/>
  <c r="L220" i="3"/>
  <c r="N220" i="3" s="1"/>
  <c r="M220" i="3" s="1"/>
  <c r="E220" i="3"/>
  <c r="C221" i="3"/>
  <c r="I221" i="3" s="1"/>
  <c r="X221" i="3" s="1"/>
  <c r="P220" i="3"/>
  <c r="R220" i="3" s="1"/>
  <c r="Q220" i="3" s="1"/>
  <c r="S220" i="3" s="1"/>
  <c r="B220" i="3"/>
  <c r="D220" i="3"/>
  <c r="W218" i="3"/>
  <c r="T218" i="3"/>
  <c r="V218" i="3"/>
  <c r="G219" i="3"/>
  <c r="F219" i="3"/>
  <c r="H219" i="3" s="1"/>
  <c r="T219" i="3" l="1"/>
  <c r="V219" i="3"/>
  <c r="W219" i="3"/>
  <c r="C222" i="3"/>
  <c r="I222" i="3" s="1"/>
  <c r="X222" i="3" s="1"/>
  <c r="P221" i="3"/>
  <c r="R221" i="3" s="1"/>
  <c r="Q221" i="3" s="1"/>
  <c r="L221" i="3"/>
  <c r="N221" i="3" s="1"/>
  <c r="M221" i="3" s="1"/>
  <c r="D221" i="3"/>
  <c r="E221" i="3"/>
  <c r="J221" i="3"/>
  <c r="B221" i="3"/>
  <c r="G220" i="3"/>
  <c r="F220" i="3"/>
  <c r="H220" i="3" s="1"/>
  <c r="O220" i="3"/>
  <c r="T220" i="3" l="1"/>
  <c r="W220" i="3"/>
  <c r="V220" i="3"/>
  <c r="E222" i="3"/>
  <c r="P222" i="3"/>
  <c r="R222" i="3" s="1"/>
  <c r="Q222" i="3" s="1"/>
  <c r="C223" i="3"/>
  <c r="I223" i="3" s="1"/>
  <c r="X223" i="3" s="1"/>
  <c r="B222" i="3"/>
  <c r="J222" i="3"/>
  <c r="L222" i="3"/>
  <c r="N222" i="3" s="1"/>
  <c r="M222" i="3" s="1"/>
  <c r="D222" i="3"/>
  <c r="O221" i="3"/>
  <c r="S221" i="3"/>
  <c r="G221" i="3"/>
  <c r="F221" i="3"/>
  <c r="H221" i="3" s="1"/>
  <c r="O222" i="3" l="1"/>
  <c r="S222" i="3"/>
  <c r="G222" i="3"/>
  <c r="F222" i="3"/>
  <c r="H222" i="3" s="1"/>
  <c r="B223" i="3"/>
  <c r="L223" i="3"/>
  <c r="N223" i="3" s="1"/>
  <c r="M223" i="3" s="1"/>
  <c r="E223" i="3"/>
  <c r="C224" i="3"/>
  <c r="I224" i="3" s="1"/>
  <c r="X224" i="3" s="1"/>
  <c r="J223" i="3"/>
  <c r="D223" i="3"/>
  <c r="P223" i="3"/>
  <c r="R223" i="3" s="1"/>
  <c r="Q223" i="3" s="1"/>
  <c r="V221" i="3"/>
  <c r="T221" i="3"/>
  <c r="W221" i="3"/>
  <c r="S223" i="3" l="1"/>
  <c r="G223" i="3"/>
  <c r="F223" i="3"/>
  <c r="H223" i="3" s="1"/>
  <c r="B224" i="3"/>
  <c r="P224" i="3"/>
  <c r="R224" i="3" s="1"/>
  <c r="Q224" i="3" s="1"/>
  <c r="C225" i="3"/>
  <c r="I225" i="3" s="1"/>
  <c r="X225" i="3" s="1"/>
  <c r="J224" i="3"/>
  <c r="L224" i="3"/>
  <c r="N224" i="3" s="1"/>
  <c r="M224" i="3" s="1"/>
  <c r="E224" i="3"/>
  <c r="D224" i="3"/>
  <c r="O223" i="3"/>
  <c r="V222" i="3"/>
  <c r="T222" i="3"/>
  <c r="W222" i="3"/>
  <c r="S224" i="3" l="1"/>
  <c r="J225" i="3"/>
  <c r="E225" i="3"/>
  <c r="C226" i="3"/>
  <c r="I226" i="3" s="1"/>
  <c r="X226" i="3" s="1"/>
  <c r="D225" i="3"/>
  <c r="B225" i="3"/>
  <c r="P225" i="3"/>
  <c r="R225" i="3" s="1"/>
  <c r="Q225" i="3" s="1"/>
  <c r="L225" i="3"/>
  <c r="N225" i="3" s="1"/>
  <c r="M225" i="3" s="1"/>
  <c r="V223" i="3"/>
  <c r="T223" i="3"/>
  <c r="W223" i="3"/>
  <c r="O224" i="3"/>
  <c r="F224" i="3"/>
  <c r="H224" i="3" s="1"/>
  <c r="G224" i="3"/>
  <c r="O225" i="3" l="1"/>
  <c r="F225" i="3"/>
  <c r="H225" i="3" s="1"/>
  <c r="G225" i="3"/>
  <c r="W224" i="3"/>
  <c r="T224" i="3"/>
  <c r="V224" i="3"/>
  <c r="S225" i="3"/>
  <c r="J226" i="3"/>
  <c r="P226" i="3"/>
  <c r="R226" i="3" s="1"/>
  <c r="Q226" i="3" s="1"/>
  <c r="C227" i="3"/>
  <c r="I227" i="3" s="1"/>
  <c r="X227" i="3" s="1"/>
  <c r="D226" i="3"/>
  <c r="B226" i="3"/>
  <c r="L226" i="3"/>
  <c r="N226" i="3" s="1"/>
  <c r="M226" i="3" s="1"/>
  <c r="E226" i="3"/>
  <c r="O226" i="3" l="1"/>
  <c r="F226" i="3"/>
  <c r="H226" i="3" s="1"/>
  <c r="G226" i="3"/>
  <c r="S226" i="3"/>
  <c r="D227" i="3"/>
  <c r="J227" i="3"/>
  <c r="P227" i="3"/>
  <c r="R227" i="3" s="1"/>
  <c r="Q227" i="3" s="1"/>
  <c r="C228" i="3"/>
  <c r="I228" i="3" s="1"/>
  <c r="X228" i="3" s="1"/>
  <c r="E227" i="3"/>
  <c r="B227" i="3"/>
  <c r="L227" i="3"/>
  <c r="N227" i="3" s="1"/>
  <c r="M227" i="3" s="1"/>
  <c r="O227" i="3" s="1"/>
  <c r="W225" i="3"/>
  <c r="V225" i="3"/>
  <c r="T225" i="3"/>
  <c r="S227" i="3" l="1"/>
  <c r="E228" i="3"/>
  <c r="B228" i="3"/>
  <c r="D228" i="3"/>
  <c r="J228" i="3"/>
  <c r="C229" i="3"/>
  <c r="I229" i="3" s="1"/>
  <c r="X229" i="3" s="1"/>
  <c r="P228" i="3"/>
  <c r="R228" i="3" s="1"/>
  <c r="Q228" i="3" s="1"/>
  <c r="L228" i="3"/>
  <c r="N228" i="3" s="1"/>
  <c r="M228" i="3" s="1"/>
  <c r="G227" i="3"/>
  <c r="F227" i="3"/>
  <c r="H227" i="3" s="1"/>
  <c r="T226" i="3"/>
  <c r="W226" i="3"/>
  <c r="V226" i="3"/>
  <c r="O228" i="3" l="1"/>
  <c r="E229" i="3"/>
  <c r="J229" i="3"/>
  <c r="C230" i="3"/>
  <c r="I230" i="3" s="1"/>
  <c r="X230" i="3" s="1"/>
  <c r="P229" i="3"/>
  <c r="R229" i="3" s="1"/>
  <c r="Q229" i="3" s="1"/>
  <c r="B229" i="3"/>
  <c r="L229" i="3"/>
  <c r="N229" i="3" s="1"/>
  <c r="M229" i="3" s="1"/>
  <c r="D229" i="3"/>
  <c r="G228" i="3"/>
  <c r="F228" i="3"/>
  <c r="H228" i="3" s="1"/>
  <c r="V227" i="3"/>
  <c r="T227" i="3"/>
  <c r="W227" i="3"/>
  <c r="S228" i="3"/>
  <c r="T228" i="3" l="1"/>
  <c r="W228" i="3"/>
  <c r="V228" i="3"/>
  <c r="S229" i="3"/>
  <c r="B230" i="3"/>
  <c r="J230" i="3"/>
  <c r="L230" i="3"/>
  <c r="N230" i="3" s="1"/>
  <c r="M230" i="3" s="1"/>
  <c r="P230" i="3"/>
  <c r="R230" i="3" s="1"/>
  <c r="Q230" i="3" s="1"/>
  <c r="E230" i="3"/>
  <c r="C231" i="3"/>
  <c r="I231" i="3" s="1"/>
  <c r="X231" i="3" s="1"/>
  <c r="D230" i="3"/>
  <c r="O229" i="3"/>
  <c r="F229" i="3"/>
  <c r="H229" i="3" s="1"/>
  <c r="G229" i="3"/>
  <c r="O230" i="3" l="1"/>
  <c r="S230" i="3"/>
  <c r="V229" i="3"/>
  <c r="T229" i="3"/>
  <c r="W229" i="3"/>
  <c r="E231" i="3"/>
  <c r="J231" i="3"/>
  <c r="P231" i="3"/>
  <c r="R231" i="3" s="1"/>
  <c r="Q231" i="3" s="1"/>
  <c r="S231" i="3" s="1"/>
  <c r="D231" i="3"/>
  <c r="B231" i="3"/>
  <c r="L231" i="3"/>
  <c r="N231" i="3" s="1"/>
  <c r="M231" i="3" s="1"/>
  <c r="O231" i="3" s="1"/>
  <c r="C232" i="3"/>
  <c r="I232" i="3" s="1"/>
  <c r="X232" i="3" s="1"/>
  <c r="F230" i="3"/>
  <c r="H230" i="3" s="1"/>
  <c r="G230" i="3"/>
  <c r="F231" i="3" l="1"/>
  <c r="H231" i="3" s="1"/>
  <c r="G231" i="3"/>
  <c r="C233" i="3"/>
  <c r="I233" i="3" s="1"/>
  <c r="X233" i="3" s="1"/>
  <c r="B232" i="3"/>
  <c r="J232" i="3"/>
  <c r="D232" i="3"/>
  <c r="P232" i="3"/>
  <c r="R232" i="3" s="1"/>
  <c r="Q232" i="3" s="1"/>
  <c r="E232" i="3"/>
  <c r="L232" i="3"/>
  <c r="N232" i="3" s="1"/>
  <c r="M232" i="3" s="1"/>
  <c r="W230" i="3"/>
  <c r="V230" i="3"/>
  <c r="T230" i="3"/>
  <c r="G232" i="3" l="1"/>
  <c r="F232" i="3"/>
  <c r="H232" i="3" s="1"/>
  <c r="O232" i="3"/>
  <c r="S232" i="3"/>
  <c r="D233" i="3"/>
  <c r="B233" i="3"/>
  <c r="E233" i="3"/>
  <c r="J233" i="3"/>
  <c r="L233" i="3"/>
  <c r="N233" i="3" s="1"/>
  <c r="M233" i="3" s="1"/>
  <c r="C234" i="3"/>
  <c r="I234" i="3" s="1"/>
  <c r="X234" i="3" s="1"/>
  <c r="P233" i="3"/>
  <c r="R233" i="3" s="1"/>
  <c r="Q233" i="3" s="1"/>
  <c r="T231" i="3"/>
  <c r="W231" i="3"/>
  <c r="V231" i="3"/>
  <c r="S233" i="3" l="1"/>
  <c r="G233" i="3"/>
  <c r="F233" i="3"/>
  <c r="H233" i="3" s="1"/>
  <c r="O233" i="3"/>
  <c r="B234" i="3"/>
  <c r="D234" i="3"/>
  <c r="J234" i="3"/>
  <c r="E234" i="3"/>
  <c r="C235" i="3"/>
  <c r="I235" i="3" s="1"/>
  <c r="X235" i="3" s="1"/>
  <c r="P234" i="3"/>
  <c r="R234" i="3" s="1"/>
  <c r="Q234" i="3" s="1"/>
  <c r="L234" i="3"/>
  <c r="N234" i="3" s="1"/>
  <c r="M234" i="3" s="1"/>
  <c r="T232" i="3"/>
  <c r="W232" i="3"/>
  <c r="V232" i="3"/>
  <c r="O234" i="3" l="1"/>
  <c r="S234" i="3"/>
  <c r="F234" i="3"/>
  <c r="H234" i="3" s="1"/>
  <c r="G234" i="3"/>
  <c r="T233" i="3"/>
  <c r="W233" i="3"/>
  <c r="V233" i="3"/>
  <c r="P235" i="3"/>
  <c r="R235" i="3" s="1"/>
  <c r="Q235" i="3" s="1"/>
  <c r="J235" i="3"/>
  <c r="L235" i="3"/>
  <c r="N235" i="3" s="1"/>
  <c r="M235" i="3" s="1"/>
  <c r="C236" i="3"/>
  <c r="I236" i="3" s="1"/>
  <c r="X236" i="3" s="1"/>
  <c r="B235" i="3"/>
  <c r="E235" i="3"/>
  <c r="D235" i="3"/>
  <c r="S235" i="3" l="1"/>
  <c r="O235" i="3"/>
  <c r="G235" i="3"/>
  <c r="F235" i="3"/>
  <c r="H235" i="3" s="1"/>
  <c r="L236" i="3"/>
  <c r="N236" i="3" s="1"/>
  <c r="M236" i="3" s="1"/>
  <c r="B236" i="3"/>
  <c r="D236" i="3"/>
  <c r="E236" i="3"/>
  <c r="P236" i="3"/>
  <c r="R236" i="3" s="1"/>
  <c r="Q236" i="3" s="1"/>
  <c r="S236" i="3" s="1"/>
  <c r="J236" i="3"/>
  <c r="C237" i="3"/>
  <c r="I237" i="3" s="1"/>
  <c r="X237" i="3" s="1"/>
  <c r="V234" i="3"/>
  <c r="T234" i="3"/>
  <c r="W234" i="3"/>
  <c r="P237" i="3" l="1"/>
  <c r="R237" i="3" s="1"/>
  <c r="Q237" i="3" s="1"/>
  <c r="E237" i="3"/>
  <c r="C238" i="3"/>
  <c r="I238" i="3" s="1"/>
  <c r="X238" i="3" s="1"/>
  <c r="B237" i="3"/>
  <c r="J237" i="3"/>
  <c r="D237" i="3"/>
  <c r="L237" i="3"/>
  <c r="N237" i="3" s="1"/>
  <c r="M237" i="3" s="1"/>
  <c r="O236" i="3"/>
  <c r="T235" i="3"/>
  <c r="V235" i="3"/>
  <c r="W235" i="3"/>
  <c r="G236" i="3"/>
  <c r="F236" i="3"/>
  <c r="H236" i="3" s="1"/>
  <c r="O237" i="3" l="1"/>
  <c r="L238" i="3"/>
  <c r="N238" i="3" s="1"/>
  <c r="M238" i="3" s="1"/>
  <c r="J238" i="3"/>
  <c r="E238" i="3"/>
  <c r="B238" i="3"/>
  <c r="C239" i="3"/>
  <c r="I239" i="3" s="1"/>
  <c r="X239" i="3" s="1"/>
  <c r="P238" i="3"/>
  <c r="R238" i="3" s="1"/>
  <c r="Q238" i="3" s="1"/>
  <c r="D238" i="3"/>
  <c r="S237" i="3"/>
  <c r="T236" i="3"/>
  <c r="V236" i="3"/>
  <c r="W236" i="3"/>
  <c r="G237" i="3"/>
  <c r="F237" i="3"/>
  <c r="H237" i="3" s="1"/>
  <c r="O238" i="3" l="1"/>
  <c r="L239" i="3"/>
  <c r="N239" i="3" s="1"/>
  <c r="M239" i="3" s="1"/>
  <c r="E239" i="3"/>
  <c r="C240" i="3"/>
  <c r="I240" i="3" s="1"/>
  <c r="X240" i="3" s="1"/>
  <c r="D239" i="3"/>
  <c r="P239" i="3"/>
  <c r="R239" i="3" s="1"/>
  <c r="Q239" i="3" s="1"/>
  <c r="J239" i="3"/>
  <c r="B239" i="3"/>
  <c r="F238" i="3"/>
  <c r="H238" i="3" s="1"/>
  <c r="G238" i="3"/>
  <c r="S238" i="3"/>
  <c r="V237" i="3"/>
  <c r="T237" i="3"/>
  <c r="W237" i="3"/>
  <c r="O239" i="3" l="1"/>
  <c r="E240" i="3"/>
  <c r="C241" i="3"/>
  <c r="I241" i="3" s="1"/>
  <c r="X241" i="3" s="1"/>
  <c r="J240" i="3"/>
  <c r="D240" i="3"/>
  <c r="B240" i="3"/>
  <c r="P240" i="3"/>
  <c r="R240" i="3" s="1"/>
  <c r="Q240" i="3" s="1"/>
  <c r="L240" i="3"/>
  <c r="N240" i="3" s="1"/>
  <c r="M240" i="3" s="1"/>
  <c r="V238" i="3"/>
  <c r="W238" i="3"/>
  <c r="T238" i="3"/>
  <c r="S239" i="3"/>
  <c r="F239" i="3"/>
  <c r="H239" i="3" s="1"/>
  <c r="G239" i="3"/>
  <c r="T239" i="3" l="1"/>
  <c r="W239" i="3"/>
  <c r="V239" i="3"/>
  <c r="J241" i="3"/>
  <c r="E241" i="3"/>
  <c r="P241" i="3"/>
  <c r="R241" i="3" s="1"/>
  <c r="Q241" i="3" s="1"/>
  <c r="C242" i="3"/>
  <c r="I242" i="3" s="1"/>
  <c r="X242" i="3" s="1"/>
  <c r="L241" i="3"/>
  <c r="N241" i="3" s="1"/>
  <c r="M241" i="3" s="1"/>
  <c r="D241" i="3"/>
  <c r="B241" i="3"/>
  <c r="O240" i="3"/>
  <c r="S240" i="3"/>
  <c r="F240" i="3"/>
  <c r="H240" i="3" s="1"/>
  <c r="G240" i="3"/>
  <c r="F241" i="3" l="1"/>
  <c r="H241" i="3" s="1"/>
  <c r="G241" i="3"/>
  <c r="E242" i="3"/>
  <c r="L242" i="3"/>
  <c r="N242" i="3" s="1"/>
  <c r="M242" i="3" s="1"/>
  <c r="B242" i="3"/>
  <c r="J242" i="3"/>
  <c r="P242" i="3"/>
  <c r="R242" i="3" s="1"/>
  <c r="Q242" i="3" s="1"/>
  <c r="C243" i="3"/>
  <c r="I243" i="3" s="1"/>
  <c r="X243" i="3" s="1"/>
  <c r="D242" i="3"/>
  <c r="W240" i="3"/>
  <c r="T240" i="3"/>
  <c r="V240" i="3"/>
  <c r="S241" i="3"/>
  <c r="O241" i="3"/>
  <c r="S242" i="3" l="1"/>
  <c r="C244" i="3"/>
  <c r="I244" i="3" s="1"/>
  <c r="X244" i="3" s="1"/>
  <c r="J243" i="3"/>
  <c r="P243" i="3"/>
  <c r="R243" i="3" s="1"/>
  <c r="Q243" i="3" s="1"/>
  <c r="B243" i="3"/>
  <c r="E243" i="3"/>
  <c r="D243" i="3"/>
  <c r="L243" i="3"/>
  <c r="N243" i="3" s="1"/>
  <c r="M243" i="3" s="1"/>
  <c r="G242" i="3"/>
  <c r="F242" i="3"/>
  <c r="H242" i="3" s="1"/>
  <c r="O242" i="3"/>
  <c r="T241" i="3"/>
  <c r="W241" i="3"/>
  <c r="V241" i="3"/>
  <c r="W242" i="3" l="1"/>
  <c r="V242" i="3"/>
  <c r="T242" i="3"/>
  <c r="S243" i="3"/>
  <c r="E244" i="3"/>
  <c r="L244" i="3"/>
  <c r="N244" i="3" s="1"/>
  <c r="M244" i="3" s="1"/>
  <c r="C245" i="3"/>
  <c r="I245" i="3" s="1"/>
  <c r="X245" i="3" s="1"/>
  <c r="D244" i="3"/>
  <c r="B244" i="3"/>
  <c r="J244" i="3"/>
  <c r="P244" i="3"/>
  <c r="R244" i="3" s="1"/>
  <c r="Q244" i="3" s="1"/>
  <c r="S244" i="3" s="1"/>
  <c r="G243" i="3"/>
  <c r="F243" i="3"/>
  <c r="H243" i="3" s="1"/>
  <c r="O243" i="3"/>
  <c r="J245" i="3" l="1"/>
  <c r="E245" i="3"/>
  <c r="B245" i="3"/>
  <c r="D245" i="3"/>
  <c r="P245" i="3"/>
  <c r="R245" i="3" s="1"/>
  <c r="Q245" i="3" s="1"/>
  <c r="L245" i="3"/>
  <c r="N245" i="3" s="1"/>
  <c r="M245" i="3" s="1"/>
  <c r="C246" i="3"/>
  <c r="I246" i="3" s="1"/>
  <c r="X246" i="3" s="1"/>
  <c r="G244" i="3"/>
  <c r="F244" i="3"/>
  <c r="H244" i="3" s="1"/>
  <c r="O244" i="3"/>
  <c r="T243" i="3"/>
  <c r="V243" i="3"/>
  <c r="W243" i="3"/>
  <c r="J246" i="3" l="1"/>
  <c r="D246" i="3"/>
  <c r="P246" i="3"/>
  <c r="R246" i="3" s="1"/>
  <c r="Q246" i="3" s="1"/>
  <c r="L246" i="3"/>
  <c r="N246" i="3" s="1"/>
  <c r="M246" i="3" s="1"/>
  <c r="C247" i="3"/>
  <c r="I247" i="3" s="1"/>
  <c r="X247" i="3" s="1"/>
  <c r="E246" i="3"/>
  <c r="B246" i="3"/>
  <c r="V244" i="3"/>
  <c r="W244" i="3"/>
  <c r="T244" i="3"/>
  <c r="G245" i="3"/>
  <c r="F245" i="3"/>
  <c r="H245" i="3" s="1"/>
  <c r="O245" i="3"/>
  <c r="S245" i="3"/>
  <c r="W245" i="3" l="1"/>
  <c r="T245" i="3"/>
  <c r="V245" i="3"/>
  <c r="F246" i="3"/>
  <c r="H246" i="3" s="1"/>
  <c r="G246" i="3"/>
  <c r="E247" i="3"/>
  <c r="P247" i="3"/>
  <c r="R247" i="3" s="1"/>
  <c r="Q247" i="3" s="1"/>
  <c r="L247" i="3"/>
  <c r="N247" i="3" s="1"/>
  <c r="M247" i="3" s="1"/>
  <c r="C248" i="3"/>
  <c r="I248" i="3" s="1"/>
  <c r="X248" i="3" s="1"/>
  <c r="J247" i="3"/>
  <c r="D247" i="3"/>
  <c r="B247" i="3"/>
  <c r="S246" i="3"/>
  <c r="O246" i="3"/>
  <c r="S247" i="3" l="1"/>
  <c r="O247" i="3"/>
  <c r="V246" i="3"/>
  <c r="T246" i="3"/>
  <c r="W246" i="3"/>
  <c r="F247" i="3"/>
  <c r="H247" i="3" s="1"/>
  <c r="G247" i="3"/>
  <c r="J248" i="3"/>
  <c r="P248" i="3"/>
  <c r="R248" i="3" s="1"/>
  <c r="Q248" i="3" s="1"/>
  <c r="E248" i="3"/>
  <c r="D248" i="3"/>
  <c r="B248" i="3"/>
  <c r="L248" i="3"/>
  <c r="N248" i="3" s="1"/>
  <c r="M248" i="3" s="1"/>
  <c r="O248" i="3" s="1"/>
  <c r="C249" i="3"/>
  <c r="I249" i="3" s="1"/>
  <c r="X249" i="3" s="1"/>
  <c r="S248" i="3" l="1"/>
  <c r="G248" i="3"/>
  <c r="F248" i="3"/>
  <c r="H248" i="3" s="1"/>
  <c r="C250" i="3"/>
  <c r="I250" i="3" s="1"/>
  <c r="X250" i="3" s="1"/>
  <c r="D249" i="3"/>
  <c r="E249" i="3"/>
  <c r="J249" i="3"/>
  <c r="L249" i="3"/>
  <c r="N249" i="3" s="1"/>
  <c r="M249" i="3" s="1"/>
  <c r="O249" i="3" s="1"/>
  <c r="B249" i="3"/>
  <c r="P249" i="3"/>
  <c r="R249" i="3" s="1"/>
  <c r="Q249" i="3" s="1"/>
  <c r="S249" i="3" s="1"/>
  <c r="W247" i="3"/>
  <c r="T247" i="3"/>
  <c r="V247" i="3"/>
  <c r="J250" i="3" l="1"/>
  <c r="P250" i="3"/>
  <c r="R250" i="3" s="1"/>
  <c r="Q250" i="3" s="1"/>
  <c r="L250" i="3"/>
  <c r="N250" i="3" s="1"/>
  <c r="M250" i="3" s="1"/>
  <c r="D250" i="3"/>
  <c r="E250" i="3"/>
  <c r="C251" i="3"/>
  <c r="I251" i="3" s="1"/>
  <c r="X251" i="3" s="1"/>
  <c r="B250" i="3"/>
  <c r="G249" i="3"/>
  <c r="F249" i="3"/>
  <c r="H249" i="3" s="1"/>
  <c r="W248" i="3"/>
  <c r="T248" i="3"/>
  <c r="V248" i="3"/>
  <c r="W249" i="3" l="1"/>
  <c r="T249" i="3"/>
  <c r="V249" i="3"/>
  <c r="S250" i="3"/>
  <c r="O250" i="3"/>
  <c r="J251" i="3"/>
  <c r="L251" i="3"/>
  <c r="N251" i="3" s="1"/>
  <c r="M251" i="3" s="1"/>
  <c r="B251" i="3"/>
  <c r="D251" i="3"/>
  <c r="C252" i="3"/>
  <c r="I252" i="3" s="1"/>
  <c r="X252" i="3" s="1"/>
  <c r="P251" i="3"/>
  <c r="R251" i="3" s="1"/>
  <c r="Q251" i="3" s="1"/>
  <c r="E251" i="3"/>
  <c r="F250" i="3"/>
  <c r="H250" i="3" s="1"/>
  <c r="G250" i="3"/>
  <c r="O251" i="3" l="1"/>
  <c r="L252" i="3"/>
  <c r="N252" i="3" s="1"/>
  <c r="M252" i="3" s="1"/>
  <c r="O252" i="3" s="1"/>
  <c r="E252" i="3"/>
  <c r="B252" i="3"/>
  <c r="C253" i="3"/>
  <c r="I253" i="3" s="1"/>
  <c r="X253" i="3" s="1"/>
  <c r="D252" i="3"/>
  <c r="J252" i="3"/>
  <c r="P252" i="3"/>
  <c r="R252" i="3" s="1"/>
  <c r="Q252" i="3" s="1"/>
  <c r="F251" i="3"/>
  <c r="H251" i="3" s="1"/>
  <c r="G251" i="3"/>
  <c r="S251" i="3"/>
  <c r="T250" i="3"/>
  <c r="W250" i="3"/>
  <c r="V250" i="3"/>
  <c r="S252" i="3" l="1"/>
  <c r="T251" i="3"/>
  <c r="W251" i="3"/>
  <c r="V251" i="3"/>
  <c r="G252" i="3"/>
  <c r="F252" i="3"/>
  <c r="H252" i="3" s="1"/>
  <c r="L253" i="3"/>
  <c r="N253" i="3" s="1"/>
  <c r="M253" i="3" s="1"/>
  <c r="B253" i="3"/>
  <c r="C254" i="3"/>
  <c r="I254" i="3" s="1"/>
  <c r="X254" i="3" s="1"/>
  <c r="E253" i="3"/>
  <c r="D253" i="3"/>
  <c r="J253" i="3"/>
  <c r="P253" i="3"/>
  <c r="R253" i="3" s="1"/>
  <c r="Q253" i="3" s="1"/>
  <c r="S253" i="3" s="1"/>
  <c r="V252" i="3" l="1"/>
  <c r="W252" i="3"/>
  <c r="T252" i="3"/>
  <c r="O253" i="3"/>
  <c r="F253" i="3"/>
  <c r="H253" i="3" s="1"/>
  <c r="G253" i="3"/>
  <c r="L254" i="3"/>
  <c r="N254" i="3" s="1"/>
  <c r="M254" i="3" s="1"/>
  <c r="P254" i="3"/>
  <c r="R254" i="3" s="1"/>
  <c r="Q254" i="3" s="1"/>
  <c r="S254" i="3" s="1"/>
  <c r="C255" i="3"/>
  <c r="I255" i="3" s="1"/>
  <c r="X255" i="3" s="1"/>
  <c r="B254" i="3"/>
  <c r="J254" i="3"/>
  <c r="E254" i="3"/>
  <c r="D254" i="3"/>
  <c r="O254" i="3" l="1"/>
  <c r="F254" i="3"/>
  <c r="H254" i="3" s="1"/>
  <c r="G254" i="3"/>
  <c r="V253" i="3"/>
  <c r="W253" i="3"/>
  <c r="T253" i="3"/>
  <c r="E255" i="3"/>
  <c r="B255" i="3"/>
  <c r="L255" i="3"/>
  <c r="N255" i="3" s="1"/>
  <c r="M255" i="3" s="1"/>
  <c r="D255" i="3"/>
  <c r="J255" i="3"/>
  <c r="C256" i="3"/>
  <c r="I256" i="3" s="1"/>
  <c r="X256" i="3" s="1"/>
  <c r="P255" i="3"/>
  <c r="R255" i="3" s="1"/>
  <c r="Q255" i="3" s="1"/>
  <c r="O255" i="3" l="1"/>
  <c r="S255" i="3"/>
  <c r="F255" i="3"/>
  <c r="H255" i="3" s="1"/>
  <c r="G255" i="3"/>
  <c r="B256" i="3"/>
  <c r="C257" i="3"/>
  <c r="I257" i="3" s="1"/>
  <c r="X257" i="3" s="1"/>
  <c r="L256" i="3"/>
  <c r="N256" i="3" s="1"/>
  <c r="M256" i="3" s="1"/>
  <c r="D256" i="3"/>
  <c r="E256" i="3"/>
  <c r="J256" i="3"/>
  <c r="P256" i="3"/>
  <c r="R256" i="3" s="1"/>
  <c r="Q256" i="3" s="1"/>
  <c r="W254" i="3"/>
  <c r="V254" i="3"/>
  <c r="T254" i="3"/>
  <c r="S256" i="3" l="1"/>
  <c r="G256" i="3"/>
  <c r="F256" i="3"/>
  <c r="H256" i="3" s="1"/>
  <c r="T255" i="3"/>
  <c r="W255" i="3"/>
  <c r="V255" i="3"/>
  <c r="C258" i="3"/>
  <c r="I258" i="3" s="1"/>
  <c r="X258" i="3" s="1"/>
  <c r="P257" i="3"/>
  <c r="R257" i="3" s="1"/>
  <c r="Q257" i="3" s="1"/>
  <c r="B257" i="3"/>
  <c r="E257" i="3"/>
  <c r="J257" i="3"/>
  <c r="D257" i="3"/>
  <c r="L257" i="3"/>
  <c r="N257" i="3" s="1"/>
  <c r="M257" i="3" s="1"/>
  <c r="O257" i="3" s="1"/>
  <c r="O256" i="3"/>
  <c r="T256" i="3" l="1"/>
  <c r="V256" i="3"/>
  <c r="W256" i="3"/>
  <c r="L258" i="3"/>
  <c r="N258" i="3" s="1"/>
  <c r="M258" i="3" s="1"/>
  <c r="D258" i="3"/>
  <c r="J258" i="3"/>
  <c r="E258" i="3"/>
  <c r="C259" i="3"/>
  <c r="I259" i="3" s="1"/>
  <c r="X259" i="3" s="1"/>
  <c r="P258" i="3"/>
  <c r="R258" i="3" s="1"/>
  <c r="Q258" i="3" s="1"/>
  <c r="S258" i="3" s="1"/>
  <c r="B258" i="3"/>
  <c r="G257" i="3"/>
  <c r="F257" i="3"/>
  <c r="H257" i="3" s="1"/>
  <c r="S257" i="3"/>
  <c r="O258" i="3" l="1"/>
  <c r="F258" i="3"/>
  <c r="H258" i="3" s="1"/>
  <c r="G258" i="3"/>
  <c r="P259" i="3"/>
  <c r="R259" i="3" s="1"/>
  <c r="Q259" i="3" s="1"/>
  <c r="D259" i="3"/>
  <c r="B259" i="3"/>
  <c r="C260" i="3"/>
  <c r="I260" i="3" s="1"/>
  <c r="X260" i="3" s="1"/>
  <c r="J259" i="3"/>
  <c r="L259" i="3"/>
  <c r="N259" i="3" s="1"/>
  <c r="M259" i="3" s="1"/>
  <c r="O259" i="3" s="1"/>
  <c r="E259" i="3"/>
  <c r="W257" i="3"/>
  <c r="V257" i="3"/>
  <c r="T257" i="3"/>
  <c r="S259" i="3" l="1"/>
  <c r="G259" i="3"/>
  <c r="F259" i="3"/>
  <c r="H259" i="3" s="1"/>
  <c r="P260" i="3"/>
  <c r="R260" i="3" s="1"/>
  <c r="Q260" i="3" s="1"/>
  <c r="S260" i="3" s="1"/>
  <c r="J260" i="3"/>
  <c r="L260" i="3"/>
  <c r="N260" i="3" s="1"/>
  <c r="M260" i="3" s="1"/>
  <c r="B260" i="3"/>
  <c r="E260" i="3"/>
  <c r="D260" i="3"/>
  <c r="C261" i="3"/>
  <c r="I261" i="3" s="1"/>
  <c r="X261" i="3" s="1"/>
  <c r="T258" i="3"/>
  <c r="V258" i="3"/>
  <c r="W258" i="3"/>
  <c r="W259" i="3" l="1"/>
  <c r="V259" i="3"/>
  <c r="T259" i="3"/>
  <c r="O260" i="3"/>
  <c r="F260" i="3"/>
  <c r="H260" i="3" s="1"/>
  <c r="G260" i="3"/>
  <c r="L261" i="3"/>
  <c r="N261" i="3" s="1"/>
  <c r="M261" i="3" s="1"/>
  <c r="B261" i="3"/>
  <c r="J261" i="3"/>
  <c r="P261" i="3"/>
  <c r="R261" i="3" s="1"/>
  <c r="Q261" i="3" s="1"/>
  <c r="C262" i="3"/>
  <c r="I262" i="3" s="1"/>
  <c r="X262" i="3" s="1"/>
  <c r="E261" i="3"/>
  <c r="D261" i="3"/>
  <c r="S261" i="3" l="1"/>
  <c r="O261" i="3"/>
  <c r="G261" i="3"/>
  <c r="F261" i="3"/>
  <c r="H261" i="3" s="1"/>
  <c r="T260" i="3"/>
  <c r="V260" i="3"/>
  <c r="W260" i="3"/>
  <c r="P262" i="3"/>
  <c r="R262" i="3" s="1"/>
  <c r="Q262" i="3" s="1"/>
  <c r="E262" i="3"/>
  <c r="C263" i="3"/>
  <c r="I263" i="3" s="1"/>
  <c r="X263" i="3" s="1"/>
  <c r="L262" i="3"/>
  <c r="N262" i="3" s="1"/>
  <c r="M262" i="3" s="1"/>
  <c r="O262" i="3" s="1"/>
  <c r="D262" i="3"/>
  <c r="J262" i="3"/>
  <c r="B262" i="3"/>
  <c r="E263" i="3" l="1"/>
  <c r="C264" i="3"/>
  <c r="I264" i="3" s="1"/>
  <c r="X264" i="3" s="1"/>
  <c r="L263" i="3"/>
  <c r="N263" i="3" s="1"/>
  <c r="M263" i="3" s="1"/>
  <c r="J263" i="3"/>
  <c r="D263" i="3"/>
  <c r="B263" i="3"/>
  <c r="P263" i="3"/>
  <c r="R263" i="3" s="1"/>
  <c r="Q263" i="3" s="1"/>
  <c r="S262" i="3"/>
  <c r="T261" i="3"/>
  <c r="V261" i="3"/>
  <c r="W261" i="3"/>
  <c r="F262" i="3"/>
  <c r="H262" i="3" s="1"/>
  <c r="G262" i="3"/>
  <c r="S263" i="3" l="1"/>
  <c r="W262" i="3"/>
  <c r="V262" i="3"/>
  <c r="T262" i="3"/>
  <c r="O263" i="3"/>
  <c r="E264" i="3"/>
  <c r="B264" i="3"/>
  <c r="J264" i="3"/>
  <c r="P264" i="3"/>
  <c r="R264" i="3" s="1"/>
  <c r="Q264" i="3" s="1"/>
  <c r="D264" i="3"/>
  <c r="L264" i="3"/>
  <c r="N264" i="3" s="1"/>
  <c r="M264" i="3" s="1"/>
  <c r="O264" i="3" s="1"/>
  <c r="C265" i="3"/>
  <c r="I265" i="3" s="1"/>
  <c r="X265" i="3" s="1"/>
  <c r="G263" i="3"/>
  <c r="F263" i="3"/>
  <c r="H263" i="3" s="1"/>
  <c r="S264" i="3" l="1"/>
  <c r="G264" i="3"/>
  <c r="F264" i="3"/>
  <c r="H264" i="3" s="1"/>
  <c r="L265" i="3"/>
  <c r="N265" i="3" s="1"/>
  <c r="M265" i="3" s="1"/>
  <c r="J265" i="3"/>
  <c r="P265" i="3"/>
  <c r="R265" i="3" s="1"/>
  <c r="Q265" i="3" s="1"/>
  <c r="B265" i="3"/>
  <c r="D265" i="3"/>
  <c r="C266" i="3"/>
  <c r="I266" i="3" s="1"/>
  <c r="X266" i="3" s="1"/>
  <c r="E265" i="3"/>
  <c r="V263" i="3"/>
  <c r="W263" i="3"/>
  <c r="T263" i="3"/>
  <c r="O265" i="3" l="1"/>
  <c r="T264" i="3"/>
  <c r="V264" i="3"/>
  <c r="W264" i="3"/>
  <c r="G265" i="3"/>
  <c r="F265" i="3"/>
  <c r="H265" i="3" s="1"/>
  <c r="S265" i="3"/>
  <c r="J266" i="3"/>
  <c r="E266" i="3"/>
  <c r="P266" i="3"/>
  <c r="R266" i="3" s="1"/>
  <c r="Q266" i="3" s="1"/>
  <c r="S266" i="3" s="1"/>
  <c r="B266" i="3"/>
  <c r="D266" i="3"/>
  <c r="L266" i="3"/>
  <c r="N266" i="3" s="1"/>
  <c r="M266" i="3" s="1"/>
  <c r="C267" i="3"/>
  <c r="I267" i="3" s="1"/>
  <c r="X267" i="3" s="1"/>
  <c r="O266" i="3" l="1"/>
  <c r="P267" i="3"/>
  <c r="R267" i="3" s="1"/>
  <c r="Q267" i="3" s="1"/>
  <c r="J267" i="3"/>
  <c r="D267" i="3"/>
  <c r="B267" i="3"/>
  <c r="C268" i="3"/>
  <c r="I268" i="3" s="1"/>
  <c r="X268" i="3" s="1"/>
  <c r="E267" i="3"/>
  <c r="L267" i="3"/>
  <c r="N267" i="3" s="1"/>
  <c r="M267" i="3" s="1"/>
  <c r="W265" i="3"/>
  <c r="T265" i="3"/>
  <c r="V265" i="3"/>
  <c r="G266" i="3"/>
  <c r="F266" i="3"/>
  <c r="H266" i="3" s="1"/>
  <c r="O267" i="3" l="1"/>
  <c r="G267" i="3"/>
  <c r="F267" i="3"/>
  <c r="H267" i="3" s="1"/>
  <c r="V266" i="3"/>
  <c r="T266" i="3"/>
  <c r="W266" i="3"/>
  <c r="J268" i="3"/>
  <c r="B268" i="3"/>
  <c r="E268" i="3"/>
  <c r="L268" i="3"/>
  <c r="N268" i="3" s="1"/>
  <c r="M268" i="3" s="1"/>
  <c r="C269" i="3"/>
  <c r="I269" i="3" s="1"/>
  <c r="X269" i="3" s="1"/>
  <c r="D268" i="3"/>
  <c r="P268" i="3"/>
  <c r="R268" i="3" s="1"/>
  <c r="Q268" i="3" s="1"/>
  <c r="S267" i="3"/>
  <c r="S268" i="3" l="1"/>
  <c r="G268" i="3"/>
  <c r="F268" i="3"/>
  <c r="H268" i="3" s="1"/>
  <c r="O268" i="3"/>
  <c r="J269" i="3"/>
  <c r="E269" i="3"/>
  <c r="B269" i="3"/>
  <c r="C270" i="3"/>
  <c r="I270" i="3" s="1"/>
  <c r="X270" i="3" s="1"/>
  <c r="P269" i="3"/>
  <c r="R269" i="3" s="1"/>
  <c r="Q269" i="3" s="1"/>
  <c r="L269" i="3"/>
  <c r="N269" i="3" s="1"/>
  <c r="M269" i="3" s="1"/>
  <c r="O269" i="3" s="1"/>
  <c r="D269" i="3"/>
  <c r="V267" i="3"/>
  <c r="W267" i="3"/>
  <c r="T267" i="3"/>
  <c r="S269" i="3" l="1"/>
  <c r="F269" i="3"/>
  <c r="H269" i="3" s="1"/>
  <c r="G269" i="3"/>
  <c r="B270" i="3"/>
  <c r="D270" i="3"/>
  <c r="E270" i="3"/>
  <c r="L270" i="3"/>
  <c r="N270" i="3" s="1"/>
  <c r="M270" i="3" s="1"/>
  <c r="J270" i="3"/>
  <c r="C271" i="3"/>
  <c r="I271" i="3" s="1"/>
  <c r="X271" i="3" s="1"/>
  <c r="P270" i="3"/>
  <c r="R270" i="3" s="1"/>
  <c r="Q270" i="3" s="1"/>
  <c r="S270" i="3" s="1"/>
  <c r="W268" i="3"/>
  <c r="V268" i="3"/>
  <c r="T268" i="3"/>
  <c r="O270" i="3" l="1"/>
  <c r="G270" i="3"/>
  <c r="F270" i="3"/>
  <c r="H270" i="3" s="1"/>
  <c r="P271" i="3"/>
  <c r="R271" i="3" s="1"/>
  <c r="Q271" i="3" s="1"/>
  <c r="D271" i="3"/>
  <c r="B271" i="3"/>
  <c r="J271" i="3"/>
  <c r="C272" i="3"/>
  <c r="I272" i="3" s="1"/>
  <c r="X272" i="3" s="1"/>
  <c r="L271" i="3"/>
  <c r="N271" i="3" s="1"/>
  <c r="M271" i="3" s="1"/>
  <c r="E271" i="3"/>
  <c r="V269" i="3"/>
  <c r="W269" i="3"/>
  <c r="T269" i="3"/>
  <c r="S271" i="3" l="1"/>
  <c r="O271" i="3"/>
  <c r="T270" i="3"/>
  <c r="V270" i="3"/>
  <c r="W270" i="3"/>
  <c r="G271" i="3"/>
  <c r="F271" i="3"/>
  <c r="H271" i="3" s="1"/>
  <c r="E272" i="3"/>
  <c r="L272" i="3"/>
  <c r="N272" i="3" s="1"/>
  <c r="M272" i="3" s="1"/>
  <c r="P272" i="3"/>
  <c r="R272" i="3" s="1"/>
  <c r="Q272" i="3" s="1"/>
  <c r="J272" i="3"/>
  <c r="B272" i="3"/>
  <c r="D272" i="3"/>
  <c r="C273" i="3"/>
  <c r="I273" i="3" s="1"/>
  <c r="X273" i="3" s="1"/>
  <c r="P273" i="3" l="1"/>
  <c r="R273" i="3" s="1"/>
  <c r="Q273" i="3" s="1"/>
  <c r="E273" i="3"/>
  <c r="J273" i="3"/>
  <c r="D273" i="3"/>
  <c r="C274" i="3"/>
  <c r="I274" i="3" s="1"/>
  <c r="X274" i="3" s="1"/>
  <c r="B273" i="3"/>
  <c r="L273" i="3"/>
  <c r="N273" i="3" s="1"/>
  <c r="M273" i="3" s="1"/>
  <c r="T271" i="3"/>
  <c r="W271" i="3"/>
  <c r="V271" i="3"/>
  <c r="O272" i="3"/>
  <c r="F272" i="3"/>
  <c r="H272" i="3" s="1"/>
  <c r="G272" i="3"/>
  <c r="S272" i="3"/>
  <c r="O273" i="3" l="1"/>
  <c r="W272" i="3"/>
  <c r="V272" i="3"/>
  <c r="T272" i="3"/>
  <c r="J274" i="3"/>
  <c r="C275" i="3"/>
  <c r="I275" i="3" s="1"/>
  <c r="X275" i="3" s="1"/>
  <c r="D274" i="3"/>
  <c r="P274" i="3"/>
  <c r="R274" i="3" s="1"/>
  <c r="Q274" i="3" s="1"/>
  <c r="E274" i="3"/>
  <c r="B274" i="3"/>
  <c r="L274" i="3"/>
  <c r="N274" i="3" s="1"/>
  <c r="M274" i="3" s="1"/>
  <c r="S273" i="3"/>
  <c r="F273" i="3"/>
  <c r="H273" i="3" s="1"/>
  <c r="G273" i="3"/>
  <c r="O274" i="3" l="1"/>
  <c r="P275" i="3"/>
  <c r="R275" i="3" s="1"/>
  <c r="Q275" i="3" s="1"/>
  <c r="S275" i="3" s="1"/>
  <c r="D275" i="3"/>
  <c r="E275" i="3"/>
  <c r="B275" i="3"/>
  <c r="L275" i="3"/>
  <c r="N275" i="3" s="1"/>
  <c r="M275" i="3" s="1"/>
  <c r="C276" i="3"/>
  <c r="I276" i="3" s="1"/>
  <c r="X276" i="3" s="1"/>
  <c r="J275" i="3"/>
  <c r="V273" i="3"/>
  <c r="T273" i="3"/>
  <c r="W273" i="3"/>
  <c r="S274" i="3"/>
  <c r="G274" i="3"/>
  <c r="F274" i="3"/>
  <c r="H274" i="3" s="1"/>
  <c r="D276" i="3" l="1"/>
  <c r="L276" i="3"/>
  <c r="N276" i="3" s="1"/>
  <c r="M276" i="3" s="1"/>
  <c r="P276" i="3"/>
  <c r="R276" i="3" s="1"/>
  <c r="Q276" i="3" s="1"/>
  <c r="S276" i="3" s="1"/>
  <c r="J276" i="3"/>
  <c r="C277" i="3"/>
  <c r="I277" i="3" s="1"/>
  <c r="X277" i="3" s="1"/>
  <c r="B276" i="3"/>
  <c r="E276" i="3"/>
  <c r="O275" i="3"/>
  <c r="T274" i="3"/>
  <c r="W274" i="3"/>
  <c r="V274" i="3"/>
  <c r="F275" i="3"/>
  <c r="H275" i="3" s="1"/>
  <c r="G275" i="3"/>
  <c r="T275" i="3" l="1"/>
  <c r="W275" i="3"/>
  <c r="V275" i="3"/>
  <c r="J277" i="3"/>
  <c r="P277" i="3"/>
  <c r="R277" i="3" s="1"/>
  <c r="Q277" i="3" s="1"/>
  <c r="B277" i="3"/>
  <c r="E277" i="3"/>
  <c r="L277" i="3"/>
  <c r="N277" i="3" s="1"/>
  <c r="M277" i="3" s="1"/>
  <c r="C278" i="3"/>
  <c r="I278" i="3" s="1"/>
  <c r="X278" i="3" s="1"/>
  <c r="D277" i="3"/>
  <c r="O276" i="3"/>
  <c r="F276" i="3"/>
  <c r="H276" i="3" s="1"/>
  <c r="G276" i="3"/>
  <c r="O277" i="3" l="1"/>
  <c r="G277" i="3"/>
  <c r="F277" i="3"/>
  <c r="H277" i="3" s="1"/>
  <c r="W276" i="3"/>
  <c r="T276" i="3"/>
  <c r="V276" i="3"/>
  <c r="S277" i="3"/>
  <c r="D278" i="3"/>
  <c r="B278" i="3"/>
  <c r="C279" i="3"/>
  <c r="I279" i="3" s="1"/>
  <c r="X279" i="3" s="1"/>
  <c r="L278" i="3"/>
  <c r="N278" i="3" s="1"/>
  <c r="M278" i="3" s="1"/>
  <c r="O278" i="3" s="1"/>
  <c r="E278" i="3"/>
  <c r="P278" i="3"/>
  <c r="R278" i="3" s="1"/>
  <c r="Q278" i="3" s="1"/>
  <c r="S278" i="3" s="1"/>
  <c r="J278" i="3"/>
  <c r="F278" i="3" l="1"/>
  <c r="H278" i="3" s="1"/>
  <c r="G278" i="3"/>
  <c r="T277" i="3"/>
  <c r="W277" i="3"/>
  <c r="V277" i="3"/>
  <c r="J279" i="3"/>
  <c r="E279" i="3"/>
  <c r="D279" i="3"/>
  <c r="C280" i="3"/>
  <c r="I280" i="3" s="1"/>
  <c r="X280" i="3" s="1"/>
  <c r="B279" i="3"/>
  <c r="P279" i="3"/>
  <c r="R279" i="3" s="1"/>
  <c r="Q279" i="3" s="1"/>
  <c r="L279" i="3"/>
  <c r="N279" i="3" s="1"/>
  <c r="M279" i="3" s="1"/>
  <c r="O279" i="3" l="1"/>
  <c r="S279" i="3"/>
  <c r="G279" i="3"/>
  <c r="F279" i="3"/>
  <c r="H279" i="3" s="1"/>
  <c r="P280" i="3"/>
  <c r="R280" i="3" s="1"/>
  <c r="Q280" i="3" s="1"/>
  <c r="D280" i="3"/>
  <c r="B280" i="3"/>
  <c r="C281" i="3"/>
  <c r="I281" i="3" s="1"/>
  <c r="X281" i="3" s="1"/>
  <c r="L280" i="3"/>
  <c r="N280" i="3" s="1"/>
  <c r="M280" i="3" s="1"/>
  <c r="E280" i="3"/>
  <c r="J280" i="3"/>
  <c r="V278" i="3"/>
  <c r="W278" i="3"/>
  <c r="T278" i="3"/>
  <c r="E281" i="3" l="1"/>
  <c r="J281" i="3"/>
  <c r="P281" i="3"/>
  <c r="R281" i="3" s="1"/>
  <c r="Q281" i="3" s="1"/>
  <c r="L281" i="3"/>
  <c r="N281" i="3" s="1"/>
  <c r="M281" i="3" s="1"/>
  <c r="O281" i="3" s="1"/>
  <c r="C282" i="3"/>
  <c r="I282" i="3" s="1"/>
  <c r="X282" i="3" s="1"/>
  <c r="D281" i="3"/>
  <c r="B281" i="3"/>
  <c r="S280" i="3"/>
  <c r="W279" i="3"/>
  <c r="V279" i="3"/>
  <c r="T279" i="3"/>
  <c r="O280" i="3"/>
  <c r="F280" i="3"/>
  <c r="H280" i="3" s="1"/>
  <c r="G280" i="3"/>
  <c r="V280" i="3" l="1"/>
  <c r="T280" i="3"/>
  <c r="W280" i="3"/>
  <c r="J282" i="3"/>
  <c r="P282" i="3"/>
  <c r="R282" i="3" s="1"/>
  <c r="Q282" i="3" s="1"/>
  <c r="E282" i="3"/>
  <c r="C283" i="3"/>
  <c r="I283" i="3" s="1"/>
  <c r="X283" i="3" s="1"/>
  <c r="B282" i="3"/>
  <c r="D282" i="3"/>
  <c r="L282" i="3"/>
  <c r="N282" i="3" s="1"/>
  <c r="M282" i="3" s="1"/>
  <c r="O282" i="3" s="1"/>
  <c r="F281" i="3"/>
  <c r="H281" i="3" s="1"/>
  <c r="G281" i="3"/>
  <c r="S281" i="3"/>
  <c r="V281" i="3" l="1"/>
  <c r="T281" i="3"/>
  <c r="W281" i="3"/>
  <c r="P283" i="3"/>
  <c r="R283" i="3" s="1"/>
  <c r="Q283" i="3" s="1"/>
  <c r="S283" i="3" s="1"/>
  <c r="B283" i="3"/>
  <c r="D283" i="3"/>
  <c r="E283" i="3"/>
  <c r="C284" i="3"/>
  <c r="I284" i="3" s="1"/>
  <c r="X284" i="3" s="1"/>
  <c r="J283" i="3"/>
  <c r="L283" i="3"/>
  <c r="N283" i="3" s="1"/>
  <c r="M283" i="3" s="1"/>
  <c r="O283" i="3" s="1"/>
  <c r="F282" i="3"/>
  <c r="H282" i="3" s="1"/>
  <c r="G282" i="3"/>
  <c r="S282" i="3"/>
  <c r="T282" i="3" l="1"/>
  <c r="W282" i="3"/>
  <c r="V282" i="3"/>
  <c r="G283" i="3"/>
  <c r="F283" i="3"/>
  <c r="H283" i="3" s="1"/>
  <c r="D284" i="3"/>
  <c r="C285" i="3"/>
  <c r="I285" i="3" s="1"/>
  <c r="X285" i="3" s="1"/>
  <c r="J284" i="3"/>
  <c r="E284" i="3"/>
  <c r="B284" i="3"/>
  <c r="L284" i="3"/>
  <c r="N284" i="3" s="1"/>
  <c r="M284" i="3" s="1"/>
  <c r="O284" i="3" s="1"/>
  <c r="P284" i="3"/>
  <c r="R284" i="3" s="1"/>
  <c r="Q284" i="3" s="1"/>
  <c r="S284" i="3" l="1"/>
  <c r="L285" i="3"/>
  <c r="N285" i="3" s="1"/>
  <c r="M285" i="3" s="1"/>
  <c r="J285" i="3"/>
  <c r="E285" i="3"/>
  <c r="P285" i="3"/>
  <c r="R285" i="3" s="1"/>
  <c r="Q285" i="3" s="1"/>
  <c r="D285" i="3"/>
  <c r="C286" i="3"/>
  <c r="I286" i="3" s="1"/>
  <c r="X286" i="3" s="1"/>
  <c r="B285" i="3"/>
  <c r="T283" i="3"/>
  <c r="V283" i="3"/>
  <c r="W283" i="3"/>
  <c r="G284" i="3"/>
  <c r="F284" i="3"/>
  <c r="H284" i="3" s="1"/>
  <c r="O285" i="3" l="1"/>
  <c r="D286" i="3"/>
  <c r="J286" i="3"/>
  <c r="P286" i="3"/>
  <c r="R286" i="3" s="1"/>
  <c r="Q286" i="3" s="1"/>
  <c r="B286" i="3"/>
  <c r="E286" i="3"/>
  <c r="L286" i="3"/>
  <c r="N286" i="3" s="1"/>
  <c r="M286" i="3" s="1"/>
  <c r="C287" i="3"/>
  <c r="I287" i="3" s="1"/>
  <c r="X287" i="3" s="1"/>
  <c r="T284" i="3"/>
  <c r="V284" i="3"/>
  <c r="W284" i="3"/>
  <c r="F285" i="3"/>
  <c r="H285" i="3" s="1"/>
  <c r="G285" i="3"/>
  <c r="S285" i="3"/>
  <c r="E287" i="3" l="1"/>
  <c r="L287" i="3"/>
  <c r="N287" i="3" s="1"/>
  <c r="M287" i="3" s="1"/>
  <c r="B287" i="3"/>
  <c r="J287" i="3"/>
  <c r="P287" i="3"/>
  <c r="R287" i="3" s="1"/>
  <c r="Q287" i="3" s="1"/>
  <c r="C288" i="3"/>
  <c r="I288" i="3" s="1"/>
  <c r="X288" i="3" s="1"/>
  <c r="D287" i="3"/>
  <c r="V285" i="3"/>
  <c r="W285" i="3"/>
  <c r="T285" i="3"/>
  <c r="F286" i="3"/>
  <c r="H286" i="3" s="1"/>
  <c r="G286" i="3"/>
  <c r="S286" i="3"/>
  <c r="O286" i="3"/>
  <c r="T286" i="3" l="1"/>
  <c r="V286" i="3"/>
  <c r="W286" i="3"/>
  <c r="S287" i="3"/>
  <c r="E288" i="3"/>
  <c r="L288" i="3"/>
  <c r="N288" i="3" s="1"/>
  <c r="M288" i="3" s="1"/>
  <c r="O288" i="3" s="1"/>
  <c r="C289" i="3"/>
  <c r="I289" i="3" s="1"/>
  <c r="X289" i="3" s="1"/>
  <c r="B288" i="3"/>
  <c r="J288" i="3"/>
  <c r="D288" i="3"/>
  <c r="P288" i="3"/>
  <c r="R288" i="3" s="1"/>
  <c r="Q288" i="3" s="1"/>
  <c r="G287" i="3"/>
  <c r="F287" i="3"/>
  <c r="H287" i="3" s="1"/>
  <c r="O287" i="3"/>
  <c r="D289" i="3" l="1"/>
  <c r="C290" i="3"/>
  <c r="I290" i="3" s="1"/>
  <c r="X290" i="3" s="1"/>
  <c r="L289" i="3"/>
  <c r="N289" i="3" s="1"/>
  <c r="M289" i="3" s="1"/>
  <c r="B289" i="3"/>
  <c r="P289" i="3"/>
  <c r="R289" i="3" s="1"/>
  <c r="Q289" i="3" s="1"/>
  <c r="E289" i="3"/>
  <c r="J289" i="3"/>
  <c r="S288" i="3"/>
  <c r="W287" i="3"/>
  <c r="V287" i="3"/>
  <c r="T287" i="3"/>
  <c r="F288" i="3"/>
  <c r="H288" i="3" s="1"/>
  <c r="G288" i="3"/>
  <c r="W288" i="3" l="1"/>
  <c r="V288" i="3"/>
  <c r="T288" i="3"/>
  <c r="F289" i="3"/>
  <c r="H289" i="3" s="1"/>
  <c r="G289" i="3"/>
  <c r="O289" i="3"/>
  <c r="L290" i="3"/>
  <c r="N290" i="3" s="1"/>
  <c r="M290" i="3" s="1"/>
  <c r="C291" i="3"/>
  <c r="I291" i="3" s="1"/>
  <c r="X291" i="3" s="1"/>
  <c r="B290" i="3"/>
  <c r="J290" i="3"/>
  <c r="D290" i="3"/>
  <c r="E290" i="3"/>
  <c r="P290" i="3"/>
  <c r="R290" i="3" s="1"/>
  <c r="Q290" i="3" s="1"/>
  <c r="S289" i="3"/>
  <c r="S290" i="3" l="1"/>
  <c r="T289" i="3"/>
  <c r="V289" i="3"/>
  <c r="W289" i="3"/>
  <c r="F290" i="3"/>
  <c r="H290" i="3" s="1"/>
  <c r="G290" i="3"/>
  <c r="O290" i="3"/>
  <c r="J291" i="3"/>
  <c r="D291" i="3"/>
  <c r="P291" i="3"/>
  <c r="R291" i="3" s="1"/>
  <c r="Q291" i="3" s="1"/>
  <c r="E291" i="3"/>
  <c r="B291" i="3"/>
  <c r="L291" i="3"/>
  <c r="N291" i="3" s="1"/>
  <c r="M291" i="3" s="1"/>
  <c r="C292" i="3"/>
  <c r="I292" i="3" s="1"/>
  <c r="X292" i="3" s="1"/>
  <c r="S291" i="3" l="1"/>
  <c r="T290" i="3"/>
  <c r="W290" i="3"/>
  <c r="V290" i="3"/>
  <c r="E292" i="3"/>
  <c r="L292" i="3"/>
  <c r="N292" i="3" s="1"/>
  <c r="M292" i="3" s="1"/>
  <c r="C293" i="3"/>
  <c r="I293" i="3" s="1"/>
  <c r="X293" i="3" s="1"/>
  <c r="B292" i="3"/>
  <c r="P292" i="3"/>
  <c r="R292" i="3" s="1"/>
  <c r="Q292" i="3" s="1"/>
  <c r="S292" i="3" s="1"/>
  <c r="D292" i="3"/>
  <c r="J292" i="3"/>
  <c r="G291" i="3"/>
  <c r="F291" i="3"/>
  <c r="H291" i="3" s="1"/>
  <c r="O291" i="3"/>
  <c r="W291" i="3" l="1"/>
  <c r="T291" i="3"/>
  <c r="V291" i="3"/>
  <c r="E293" i="3"/>
  <c r="C294" i="3"/>
  <c r="I294" i="3" s="1"/>
  <c r="X294" i="3" s="1"/>
  <c r="J293" i="3"/>
  <c r="D293" i="3"/>
  <c r="L293" i="3"/>
  <c r="N293" i="3" s="1"/>
  <c r="M293" i="3" s="1"/>
  <c r="O293" i="3" s="1"/>
  <c r="P293" i="3"/>
  <c r="R293" i="3" s="1"/>
  <c r="Q293" i="3" s="1"/>
  <c r="S293" i="3" s="1"/>
  <c r="B293" i="3"/>
  <c r="G292" i="3"/>
  <c r="F292" i="3"/>
  <c r="H292" i="3" s="1"/>
  <c r="O292" i="3"/>
  <c r="W292" i="3" l="1"/>
  <c r="V292" i="3"/>
  <c r="T292" i="3"/>
  <c r="D294" i="3"/>
  <c r="L294" i="3"/>
  <c r="N294" i="3" s="1"/>
  <c r="M294" i="3" s="1"/>
  <c r="P294" i="3"/>
  <c r="R294" i="3" s="1"/>
  <c r="Q294" i="3" s="1"/>
  <c r="B294" i="3"/>
  <c r="E294" i="3"/>
  <c r="J294" i="3"/>
  <c r="C295" i="3"/>
  <c r="I295" i="3" s="1"/>
  <c r="X295" i="3" s="1"/>
  <c r="F293" i="3"/>
  <c r="H293" i="3" s="1"/>
  <c r="G293" i="3"/>
  <c r="O294" i="3" l="1"/>
  <c r="E295" i="3"/>
  <c r="L295" i="3"/>
  <c r="N295" i="3" s="1"/>
  <c r="M295" i="3" s="1"/>
  <c r="C296" i="3"/>
  <c r="I296" i="3" s="1"/>
  <c r="X296" i="3" s="1"/>
  <c r="D295" i="3"/>
  <c r="P295" i="3"/>
  <c r="R295" i="3" s="1"/>
  <c r="Q295" i="3" s="1"/>
  <c r="J295" i="3"/>
  <c r="B295" i="3"/>
  <c r="W293" i="3"/>
  <c r="T293" i="3"/>
  <c r="V293" i="3"/>
  <c r="S294" i="3"/>
  <c r="F294" i="3"/>
  <c r="H294" i="3" s="1"/>
  <c r="G294" i="3"/>
  <c r="O295" i="3" l="1"/>
  <c r="T294" i="3"/>
  <c r="W294" i="3"/>
  <c r="V294" i="3"/>
  <c r="B296" i="3"/>
  <c r="L296" i="3"/>
  <c r="N296" i="3" s="1"/>
  <c r="M296" i="3" s="1"/>
  <c r="D296" i="3"/>
  <c r="E296" i="3"/>
  <c r="P296" i="3"/>
  <c r="R296" i="3" s="1"/>
  <c r="Q296" i="3" s="1"/>
  <c r="S296" i="3" s="1"/>
  <c r="J296" i="3"/>
  <c r="C297" i="3"/>
  <c r="I297" i="3" s="1"/>
  <c r="X297" i="3" s="1"/>
  <c r="G295" i="3"/>
  <c r="F295" i="3"/>
  <c r="H295" i="3" s="1"/>
  <c r="S295" i="3"/>
  <c r="V295" i="3" l="1"/>
  <c r="W295" i="3"/>
  <c r="T295" i="3"/>
  <c r="F296" i="3"/>
  <c r="H296" i="3" s="1"/>
  <c r="G296" i="3"/>
  <c r="P297" i="3"/>
  <c r="R297" i="3" s="1"/>
  <c r="Q297" i="3" s="1"/>
  <c r="S297" i="3" s="1"/>
  <c r="J297" i="3"/>
  <c r="C298" i="3"/>
  <c r="I298" i="3" s="1"/>
  <c r="X298" i="3" s="1"/>
  <c r="B297" i="3"/>
  <c r="E297" i="3"/>
  <c r="D297" i="3"/>
  <c r="L297" i="3"/>
  <c r="N297" i="3" s="1"/>
  <c r="M297" i="3" s="1"/>
  <c r="O297" i="3" s="1"/>
  <c r="O296" i="3"/>
  <c r="D298" i="3" l="1"/>
  <c r="P298" i="3"/>
  <c r="R298" i="3" s="1"/>
  <c r="Q298" i="3" s="1"/>
  <c r="B298" i="3"/>
  <c r="L298" i="3"/>
  <c r="N298" i="3" s="1"/>
  <c r="M298" i="3" s="1"/>
  <c r="O298" i="3" s="1"/>
  <c r="J298" i="3"/>
  <c r="E298" i="3"/>
  <c r="C299" i="3"/>
  <c r="I299" i="3" s="1"/>
  <c r="X299" i="3" s="1"/>
  <c r="F297" i="3"/>
  <c r="H297" i="3" s="1"/>
  <c r="G297" i="3"/>
  <c r="W296" i="3"/>
  <c r="V296" i="3"/>
  <c r="T296" i="3"/>
  <c r="D299" i="3" l="1"/>
  <c r="L299" i="3"/>
  <c r="N299" i="3" s="1"/>
  <c r="M299" i="3" s="1"/>
  <c r="E299" i="3"/>
  <c r="P299" i="3"/>
  <c r="R299" i="3" s="1"/>
  <c r="Q299" i="3" s="1"/>
  <c r="B299" i="3"/>
  <c r="J299" i="3"/>
  <c r="C300" i="3"/>
  <c r="I300" i="3" s="1"/>
  <c r="X300" i="3" s="1"/>
  <c r="F298" i="3"/>
  <c r="H298" i="3" s="1"/>
  <c r="G298" i="3"/>
  <c r="W297" i="3"/>
  <c r="T297" i="3"/>
  <c r="V297" i="3"/>
  <c r="S298" i="3"/>
  <c r="V298" i="3" l="1"/>
  <c r="W298" i="3"/>
  <c r="T298" i="3"/>
  <c r="P300" i="3"/>
  <c r="R300" i="3" s="1"/>
  <c r="Q300" i="3" s="1"/>
  <c r="S300" i="3" s="1"/>
  <c r="C301" i="3"/>
  <c r="I301" i="3" s="1"/>
  <c r="X301" i="3" s="1"/>
  <c r="J300" i="3"/>
  <c r="D300" i="3"/>
  <c r="E300" i="3"/>
  <c r="L300" i="3"/>
  <c r="N300" i="3" s="1"/>
  <c r="M300" i="3" s="1"/>
  <c r="B300" i="3"/>
  <c r="O299" i="3"/>
  <c r="G299" i="3"/>
  <c r="F299" i="3"/>
  <c r="H299" i="3" s="1"/>
  <c r="S299" i="3"/>
  <c r="O300" i="3" l="1"/>
  <c r="L301" i="3"/>
  <c r="N301" i="3" s="1"/>
  <c r="M301" i="3" s="1"/>
  <c r="O301" i="3" s="1"/>
  <c r="D301" i="3"/>
  <c r="B301" i="3"/>
  <c r="P301" i="3"/>
  <c r="R301" i="3" s="1"/>
  <c r="Q301" i="3" s="1"/>
  <c r="J301" i="3"/>
  <c r="C302" i="3"/>
  <c r="I302" i="3" s="1"/>
  <c r="X302" i="3" s="1"/>
  <c r="E301" i="3"/>
  <c r="T299" i="3"/>
  <c r="W299" i="3"/>
  <c r="V299" i="3"/>
  <c r="G300" i="3"/>
  <c r="F300" i="3"/>
  <c r="H300" i="3" s="1"/>
  <c r="V300" i="3" l="1"/>
  <c r="W300" i="3"/>
  <c r="T300" i="3"/>
  <c r="G301" i="3"/>
  <c r="F301" i="3"/>
  <c r="H301" i="3" s="1"/>
  <c r="P302" i="3"/>
  <c r="R302" i="3" s="1"/>
  <c r="Q302" i="3" s="1"/>
  <c r="E302" i="3"/>
  <c r="B302" i="3"/>
  <c r="D302" i="3"/>
  <c r="C303" i="3"/>
  <c r="I303" i="3" s="1"/>
  <c r="X303" i="3" s="1"/>
  <c r="J302" i="3"/>
  <c r="L302" i="3"/>
  <c r="N302" i="3" s="1"/>
  <c r="M302" i="3" s="1"/>
  <c r="S301" i="3"/>
  <c r="F302" i="3" l="1"/>
  <c r="H302" i="3" s="1"/>
  <c r="G302" i="3"/>
  <c r="O302" i="3"/>
  <c r="W301" i="3"/>
  <c r="V301" i="3"/>
  <c r="T301" i="3"/>
  <c r="B303" i="3"/>
  <c r="D303" i="3"/>
  <c r="L303" i="3"/>
  <c r="N303" i="3" s="1"/>
  <c r="M303" i="3" s="1"/>
  <c r="O303" i="3" s="1"/>
  <c r="C304" i="3"/>
  <c r="I304" i="3" s="1"/>
  <c r="X304" i="3" s="1"/>
  <c r="E303" i="3"/>
  <c r="J303" i="3"/>
  <c r="P303" i="3"/>
  <c r="R303" i="3" s="1"/>
  <c r="Q303" i="3" s="1"/>
  <c r="S303" i="3" s="1"/>
  <c r="S302" i="3"/>
  <c r="F303" i="3" l="1"/>
  <c r="H303" i="3" s="1"/>
  <c r="G303" i="3"/>
  <c r="L304" i="3"/>
  <c r="N304" i="3" s="1"/>
  <c r="M304" i="3" s="1"/>
  <c r="P304" i="3"/>
  <c r="R304" i="3" s="1"/>
  <c r="Q304" i="3" s="1"/>
  <c r="C305" i="3"/>
  <c r="I305" i="3" s="1"/>
  <c r="X305" i="3" s="1"/>
  <c r="J304" i="3"/>
  <c r="B304" i="3"/>
  <c r="D304" i="3"/>
  <c r="E304" i="3"/>
  <c r="T302" i="3"/>
  <c r="W302" i="3"/>
  <c r="V302" i="3"/>
  <c r="O304" i="3" l="1"/>
  <c r="C306" i="3"/>
  <c r="I306" i="3" s="1"/>
  <c r="X306" i="3" s="1"/>
  <c r="P305" i="3"/>
  <c r="R305" i="3" s="1"/>
  <c r="Q305" i="3" s="1"/>
  <c r="J305" i="3"/>
  <c r="B305" i="3"/>
  <c r="E305" i="3"/>
  <c r="L305" i="3"/>
  <c r="N305" i="3" s="1"/>
  <c r="M305" i="3" s="1"/>
  <c r="D305" i="3"/>
  <c r="S304" i="3"/>
  <c r="F304" i="3"/>
  <c r="H304" i="3" s="1"/>
  <c r="G304" i="3"/>
  <c r="V303" i="3"/>
  <c r="T303" i="3"/>
  <c r="W303" i="3"/>
  <c r="T304" i="3" l="1"/>
  <c r="V304" i="3"/>
  <c r="W304" i="3"/>
  <c r="G305" i="3"/>
  <c r="F305" i="3"/>
  <c r="H305" i="3" s="1"/>
  <c r="O305" i="3"/>
  <c r="S305" i="3"/>
  <c r="D306" i="3"/>
  <c r="L306" i="3"/>
  <c r="N306" i="3" s="1"/>
  <c r="M306" i="3" s="1"/>
  <c r="J306" i="3"/>
  <c r="B306" i="3"/>
  <c r="P306" i="3"/>
  <c r="R306" i="3" s="1"/>
  <c r="Q306" i="3" s="1"/>
  <c r="C307" i="3"/>
  <c r="I307" i="3" s="1"/>
  <c r="X307" i="3" s="1"/>
  <c r="E306" i="3"/>
  <c r="O306" i="3" l="1"/>
  <c r="C308" i="3"/>
  <c r="I308" i="3" s="1"/>
  <c r="X308" i="3" s="1"/>
  <c r="L307" i="3"/>
  <c r="N307" i="3" s="1"/>
  <c r="M307" i="3" s="1"/>
  <c r="J307" i="3"/>
  <c r="B307" i="3"/>
  <c r="E307" i="3"/>
  <c r="P307" i="3"/>
  <c r="R307" i="3" s="1"/>
  <c r="Q307" i="3" s="1"/>
  <c r="D307" i="3"/>
  <c r="T305" i="3"/>
  <c r="W305" i="3"/>
  <c r="V305" i="3"/>
  <c r="S306" i="3"/>
  <c r="F306" i="3"/>
  <c r="H306" i="3" s="1"/>
  <c r="G306" i="3"/>
  <c r="O307" i="3" l="1"/>
  <c r="L308" i="3"/>
  <c r="N308" i="3" s="1"/>
  <c r="M308" i="3" s="1"/>
  <c r="O308" i="3" s="1"/>
  <c r="E308" i="3"/>
  <c r="P308" i="3"/>
  <c r="R308" i="3" s="1"/>
  <c r="Q308" i="3" s="1"/>
  <c r="S308" i="3" s="1"/>
  <c r="C309" i="3"/>
  <c r="I309" i="3" s="1"/>
  <c r="X309" i="3" s="1"/>
  <c r="B308" i="3"/>
  <c r="J308" i="3"/>
  <c r="D308" i="3"/>
  <c r="G307" i="3"/>
  <c r="F307" i="3"/>
  <c r="H307" i="3" s="1"/>
  <c r="V306" i="3"/>
  <c r="T306" i="3"/>
  <c r="W306" i="3"/>
  <c r="S307" i="3"/>
  <c r="C310" i="3" l="1"/>
  <c r="I310" i="3" s="1"/>
  <c r="X310" i="3" s="1"/>
  <c r="D309" i="3"/>
  <c r="P309" i="3"/>
  <c r="R309" i="3" s="1"/>
  <c r="Q309" i="3" s="1"/>
  <c r="S309" i="3" s="1"/>
  <c r="J309" i="3"/>
  <c r="L309" i="3"/>
  <c r="N309" i="3" s="1"/>
  <c r="M309" i="3" s="1"/>
  <c r="B309" i="3"/>
  <c r="E309" i="3"/>
  <c r="F308" i="3"/>
  <c r="H308" i="3" s="1"/>
  <c r="G308" i="3"/>
  <c r="T307" i="3"/>
  <c r="V307" i="3"/>
  <c r="W307" i="3"/>
  <c r="F309" i="3" l="1"/>
  <c r="H309" i="3" s="1"/>
  <c r="G309" i="3"/>
  <c r="W308" i="3"/>
  <c r="V308" i="3"/>
  <c r="T308" i="3"/>
  <c r="O309" i="3"/>
  <c r="E310" i="3"/>
  <c r="D310" i="3"/>
  <c r="J310" i="3"/>
  <c r="B310" i="3"/>
  <c r="L310" i="3"/>
  <c r="N310" i="3" s="1"/>
  <c r="M310" i="3" s="1"/>
  <c r="C311" i="3"/>
  <c r="I311" i="3" s="1"/>
  <c r="X311" i="3" s="1"/>
  <c r="P310" i="3"/>
  <c r="R310" i="3" s="1"/>
  <c r="Q310" i="3" s="1"/>
  <c r="S310" i="3" s="1"/>
  <c r="O310" i="3" l="1"/>
  <c r="B311" i="3"/>
  <c r="J311" i="3"/>
  <c r="P311" i="3"/>
  <c r="R311" i="3" s="1"/>
  <c r="Q311" i="3" s="1"/>
  <c r="E311" i="3"/>
  <c r="C312" i="3"/>
  <c r="I312" i="3" s="1"/>
  <c r="X312" i="3" s="1"/>
  <c r="D311" i="3"/>
  <c r="L311" i="3"/>
  <c r="N311" i="3" s="1"/>
  <c r="M311" i="3" s="1"/>
  <c r="F310" i="3"/>
  <c r="H310" i="3" s="1"/>
  <c r="G310" i="3"/>
  <c r="T309" i="3"/>
  <c r="W309" i="3"/>
  <c r="V309" i="3"/>
  <c r="O311" i="3" l="1"/>
  <c r="F311" i="3"/>
  <c r="H311" i="3" s="1"/>
  <c r="G311" i="3"/>
  <c r="S311" i="3"/>
  <c r="B312" i="3"/>
  <c r="D312" i="3"/>
  <c r="L312" i="3"/>
  <c r="N312" i="3" s="1"/>
  <c r="M312" i="3" s="1"/>
  <c r="E312" i="3"/>
  <c r="J312" i="3"/>
  <c r="C313" i="3"/>
  <c r="I313" i="3" s="1"/>
  <c r="X313" i="3" s="1"/>
  <c r="P312" i="3"/>
  <c r="R312" i="3" s="1"/>
  <c r="Q312" i="3" s="1"/>
  <c r="W310" i="3"/>
  <c r="T310" i="3"/>
  <c r="V310" i="3"/>
  <c r="S312" i="3" l="1"/>
  <c r="O312" i="3"/>
  <c r="P313" i="3"/>
  <c r="R313" i="3" s="1"/>
  <c r="Q313" i="3" s="1"/>
  <c r="S313" i="3" s="1"/>
  <c r="L313" i="3"/>
  <c r="N313" i="3" s="1"/>
  <c r="M313" i="3" s="1"/>
  <c r="J313" i="3"/>
  <c r="D313" i="3"/>
  <c r="B313" i="3"/>
  <c r="C314" i="3"/>
  <c r="I314" i="3" s="1"/>
  <c r="X314" i="3" s="1"/>
  <c r="E313" i="3"/>
  <c r="G312" i="3"/>
  <c r="F312" i="3"/>
  <c r="H312" i="3" s="1"/>
  <c r="W311" i="3"/>
  <c r="V311" i="3"/>
  <c r="T311" i="3"/>
  <c r="J314" i="3" l="1"/>
  <c r="B314" i="3"/>
  <c r="D314" i="3"/>
  <c r="C315" i="3"/>
  <c r="I315" i="3" s="1"/>
  <c r="X315" i="3" s="1"/>
  <c r="L314" i="3"/>
  <c r="N314" i="3" s="1"/>
  <c r="M314" i="3" s="1"/>
  <c r="E314" i="3"/>
  <c r="P314" i="3"/>
  <c r="R314" i="3" s="1"/>
  <c r="Q314" i="3" s="1"/>
  <c r="O313" i="3"/>
  <c r="W312" i="3"/>
  <c r="V312" i="3"/>
  <c r="T312" i="3"/>
  <c r="F313" i="3"/>
  <c r="H313" i="3" s="1"/>
  <c r="G313" i="3"/>
  <c r="G314" i="3" l="1"/>
  <c r="F314" i="3"/>
  <c r="H314" i="3" s="1"/>
  <c r="P315" i="3"/>
  <c r="R315" i="3" s="1"/>
  <c r="Q315" i="3" s="1"/>
  <c r="S315" i="3" s="1"/>
  <c r="C316" i="3"/>
  <c r="I316" i="3" s="1"/>
  <c r="X316" i="3" s="1"/>
  <c r="L315" i="3"/>
  <c r="N315" i="3" s="1"/>
  <c r="M315" i="3" s="1"/>
  <c r="D315" i="3"/>
  <c r="J315" i="3"/>
  <c r="B315" i="3"/>
  <c r="E315" i="3"/>
  <c r="W313" i="3"/>
  <c r="V313" i="3"/>
  <c r="T313" i="3"/>
  <c r="O314" i="3"/>
  <c r="S314" i="3"/>
  <c r="G315" i="3" l="1"/>
  <c r="F315" i="3"/>
  <c r="H315" i="3" s="1"/>
  <c r="O315" i="3"/>
  <c r="B316" i="3"/>
  <c r="P316" i="3"/>
  <c r="R316" i="3" s="1"/>
  <c r="Q316" i="3" s="1"/>
  <c r="J316" i="3"/>
  <c r="L316" i="3"/>
  <c r="N316" i="3" s="1"/>
  <c r="M316" i="3" s="1"/>
  <c r="C317" i="3"/>
  <c r="I317" i="3" s="1"/>
  <c r="X317" i="3" s="1"/>
  <c r="D316" i="3"/>
  <c r="E316" i="3"/>
  <c r="V314" i="3"/>
  <c r="T314" i="3"/>
  <c r="W314" i="3"/>
  <c r="C318" i="3" l="1"/>
  <c r="I318" i="3" s="1"/>
  <c r="X318" i="3" s="1"/>
  <c r="L317" i="3"/>
  <c r="N317" i="3" s="1"/>
  <c r="M317" i="3" s="1"/>
  <c r="J317" i="3"/>
  <c r="P317" i="3"/>
  <c r="R317" i="3" s="1"/>
  <c r="Q317" i="3" s="1"/>
  <c r="B317" i="3"/>
  <c r="D317" i="3"/>
  <c r="E317" i="3"/>
  <c r="O316" i="3"/>
  <c r="F316" i="3"/>
  <c r="H316" i="3" s="1"/>
  <c r="G316" i="3"/>
  <c r="S316" i="3"/>
  <c r="T315" i="3"/>
  <c r="W315" i="3"/>
  <c r="V315" i="3"/>
  <c r="T316" i="3" l="1"/>
  <c r="V316" i="3"/>
  <c r="W316" i="3"/>
  <c r="S317" i="3"/>
  <c r="O317" i="3"/>
  <c r="F317" i="3"/>
  <c r="H317" i="3" s="1"/>
  <c r="G317" i="3"/>
  <c r="C319" i="3"/>
  <c r="I319" i="3" s="1"/>
  <c r="X319" i="3" s="1"/>
  <c r="D318" i="3"/>
  <c r="B318" i="3"/>
  <c r="E318" i="3"/>
  <c r="L318" i="3"/>
  <c r="N318" i="3" s="1"/>
  <c r="M318" i="3" s="1"/>
  <c r="O318" i="3" s="1"/>
  <c r="J318" i="3"/>
  <c r="P318" i="3"/>
  <c r="R318" i="3" s="1"/>
  <c r="Q318" i="3" s="1"/>
  <c r="S318" i="3" l="1"/>
  <c r="J319" i="3"/>
  <c r="L319" i="3"/>
  <c r="N319" i="3" s="1"/>
  <c r="M319" i="3" s="1"/>
  <c r="E319" i="3"/>
  <c r="D319" i="3"/>
  <c r="B319" i="3"/>
  <c r="C320" i="3"/>
  <c r="I320" i="3" s="1"/>
  <c r="X320" i="3" s="1"/>
  <c r="P319" i="3"/>
  <c r="R319" i="3" s="1"/>
  <c r="Q319" i="3" s="1"/>
  <c r="W317" i="3"/>
  <c r="V317" i="3"/>
  <c r="T317" i="3"/>
  <c r="F318" i="3"/>
  <c r="H318" i="3" s="1"/>
  <c r="G318" i="3"/>
  <c r="O319" i="3" l="1"/>
  <c r="P320" i="3"/>
  <c r="R320" i="3" s="1"/>
  <c r="Q320" i="3" s="1"/>
  <c r="S320" i="3" s="1"/>
  <c r="E320" i="3"/>
  <c r="J320" i="3"/>
  <c r="D320" i="3"/>
  <c r="C321" i="3"/>
  <c r="I321" i="3" s="1"/>
  <c r="X321" i="3" s="1"/>
  <c r="L320" i="3"/>
  <c r="N320" i="3" s="1"/>
  <c r="M320" i="3" s="1"/>
  <c r="B320" i="3"/>
  <c r="V318" i="3"/>
  <c r="T318" i="3"/>
  <c r="W318" i="3"/>
  <c r="S319" i="3"/>
  <c r="G319" i="3"/>
  <c r="F319" i="3"/>
  <c r="H319" i="3" s="1"/>
  <c r="T319" i="3" l="1"/>
  <c r="V319" i="3"/>
  <c r="W319" i="3"/>
  <c r="D321" i="3"/>
  <c r="E321" i="3"/>
  <c r="P321" i="3"/>
  <c r="R321" i="3" s="1"/>
  <c r="Q321" i="3" s="1"/>
  <c r="B321" i="3"/>
  <c r="C322" i="3"/>
  <c r="I322" i="3" s="1"/>
  <c r="X322" i="3" s="1"/>
  <c r="L321" i="3"/>
  <c r="N321" i="3" s="1"/>
  <c r="M321" i="3" s="1"/>
  <c r="J321" i="3"/>
  <c r="O320" i="3"/>
  <c r="F320" i="3"/>
  <c r="H320" i="3" s="1"/>
  <c r="G320" i="3"/>
  <c r="O321" i="3" l="1"/>
  <c r="S321" i="3"/>
  <c r="G321" i="3"/>
  <c r="F321" i="3"/>
  <c r="H321" i="3" s="1"/>
  <c r="W320" i="3"/>
  <c r="V320" i="3"/>
  <c r="T320" i="3"/>
  <c r="P322" i="3"/>
  <c r="R322" i="3" s="1"/>
  <c r="Q322" i="3" s="1"/>
  <c r="J322" i="3"/>
  <c r="E322" i="3"/>
  <c r="L322" i="3"/>
  <c r="N322" i="3" s="1"/>
  <c r="M322" i="3" s="1"/>
  <c r="C323" i="3"/>
  <c r="I323" i="3" s="1"/>
  <c r="X323" i="3" s="1"/>
  <c r="D322" i="3"/>
  <c r="B322" i="3"/>
  <c r="O322" i="3" l="1"/>
  <c r="W321" i="3"/>
  <c r="V321" i="3"/>
  <c r="T321" i="3"/>
  <c r="S322" i="3"/>
  <c r="C324" i="3"/>
  <c r="I324" i="3" s="1"/>
  <c r="X324" i="3" s="1"/>
  <c r="D323" i="3"/>
  <c r="P323" i="3"/>
  <c r="R323" i="3" s="1"/>
  <c r="Q323" i="3" s="1"/>
  <c r="B323" i="3"/>
  <c r="E323" i="3"/>
  <c r="J323" i="3"/>
  <c r="L323" i="3"/>
  <c r="N323" i="3" s="1"/>
  <c r="M323" i="3" s="1"/>
  <c r="O323" i="3" s="1"/>
  <c r="F322" i="3"/>
  <c r="H322" i="3" s="1"/>
  <c r="G322" i="3"/>
  <c r="D324" i="3" l="1"/>
  <c r="B324" i="3"/>
  <c r="P324" i="3"/>
  <c r="R324" i="3" s="1"/>
  <c r="Q324" i="3" s="1"/>
  <c r="L324" i="3"/>
  <c r="N324" i="3" s="1"/>
  <c r="M324" i="3" s="1"/>
  <c r="J324" i="3"/>
  <c r="C325" i="3"/>
  <c r="I325" i="3" s="1"/>
  <c r="X325" i="3" s="1"/>
  <c r="E324" i="3"/>
  <c r="S323" i="3"/>
  <c r="V322" i="3"/>
  <c r="T322" i="3"/>
  <c r="W322" i="3"/>
  <c r="F323" i="3"/>
  <c r="H323" i="3" s="1"/>
  <c r="G323" i="3"/>
  <c r="D325" i="3" l="1"/>
  <c r="C326" i="3"/>
  <c r="I326" i="3" s="1"/>
  <c r="X326" i="3" s="1"/>
  <c r="B325" i="3"/>
  <c r="L325" i="3"/>
  <c r="N325" i="3" s="1"/>
  <c r="M325" i="3" s="1"/>
  <c r="J325" i="3"/>
  <c r="E325" i="3"/>
  <c r="P325" i="3"/>
  <c r="R325" i="3" s="1"/>
  <c r="Q325" i="3" s="1"/>
  <c r="S325" i="3" s="1"/>
  <c r="T323" i="3"/>
  <c r="W323" i="3"/>
  <c r="V323" i="3"/>
  <c r="F324" i="3"/>
  <c r="H324" i="3" s="1"/>
  <c r="G324" i="3"/>
  <c r="S324" i="3"/>
  <c r="O324" i="3"/>
  <c r="W324" i="3" l="1"/>
  <c r="T324" i="3"/>
  <c r="V324" i="3"/>
  <c r="F325" i="3"/>
  <c r="H325" i="3" s="1"/>
  <c r="G325" i="3"/>
  <c r="E326" i="3"/>
  <c r="L326" i="3"/>
  <c r="N326" i="3" s="1"/>
  <c r="M326" i="3" s="1"/>
  <c r="P326" i="3"/>
  <c r="R326" i="3" s="1"/>
  <c r="Q326" i="3" s="1"/>
  <c r="D326" i="3"/>
  <c r="C327" i="3"/>
  <c r="I327" i="3" s="1"/>
  <c r="X327" i="3" s="1"/>
  <c r="J326" i="3"/>
  <c r="B326" i="3"/>
  <c r="O325" i="3"/>
  <c r="S326" i="3" l="1"/>
  <c r="F326" i="3"/>
  <c r="H326" i="3" s="1"/>
  <c r="G326" i="3"/>
  <c r="W325" i="3"/>
  <c r="V325" i="3"/>
  <c r="T325" i="3"/>
  <c r="D327" i="3"/>
  <c r="C328" i="3"/>
  <c r="I328" i="3" s="1"/>
  <c r="X328" i="3" s="1"/>
  <c r="P327" i="3"/>
  <c r="R327" i="3" s="1"/>
  <c r="Q327" i="3" s="1"/>
  <c r="E327" i="3"/>
  <c r="L327" i="3"/>
  <c r="N327" i="3" s="1"/>
  <c r="M327" i="3" s="1"/>
  <c r="B327" i="3"/>
  <c r="J327" i="3"/>
  <c r="O326" i="3"/>
  <c r="O327" i="3" l="1"/>
  <c r="S327" i="3"/>
  <c r="G327" i="3"/>
  <c r="F327" i="3"/>
  <c r="H327" i="3" s="1"/>
  <c r="P328" i="3"/>
  <c r="R328" i="3" s="1"/>
  <c r="Q328" i="3" s="1"/>
  <c r="D328" i="3"/>
  <c r="E328" i="3"/>
  <c r="C329" i="3"/>
  <c r="I329" i="3" s="1"/>
  <c r="X329" i="3" s="1"/>
  <c r="L328" i="3"/>
  <c r="N328" i="3" s="1"/>
  <c r="M328" i="3" s="1"/>
  <c r="O328" i="3" s="1"/>
  <c r="B328" i="3"/>
  <c r="J328" i="3"/>
  <c r="V326" i="3"/>
  <c r="T326" i="3"/>
  <c r="W326" i="3"/>
  <c r="J329" i="3" l="1"/>
  <c r="P329" i="3"/>
  <c r="R329" i="3" s="1"/>
  <c r="Q329" i="3" s="1"/>
  <c r="L329" i="3"/>
  <c r="N329" i="3" s="1"/>
  <c r="M329" i="3" s="1"/>
  <c r="C330" i="3"/>
  <c r="I330" i="3" s="1"/>
  <c r="X330" i="3" s="1"/>
  <c r="D329" i="3"/>
  <c r="B329" i="3"/>
  <c r="E329" i="3"/>
  <c r="G328" i="3"/>
  <c r="F328" i="3"/>
  <c r="H328" i="3" s="1"/>
  <c r="S328" i="3"/>
  <c r="W327" i="3"/>
  <c r="V327" i="3"/>
  <c r="T327" i="3"/>
  <c r="S329" i="3" l="1"/>
  <c r="O329" i="3"/>
  <c r="V328" i="3"/>
  <c r="T328" i="3"/>
  <c r="W328" i="3"/>
  <c r="B330" i="3"/>
  <c r="E330" i="3"/>
  <c r="L330" i="3"/>
  <c r="N330" i="3" s="1"/>
  <c r="M330" i="3" s="1"/>
  <c r="D330" i="3"/>
  <c r="P330" i="3"/>
  <c r="R330" i="3" s="1"/>
  <c r="Q330" i="3" s="1"/>
  <c r="S330" i="3" s="1"/>
  <c r="J330" i="3"/>
  <c r="C331" i="3"/>
  <c r="I331" i="3" s="1"/>
  <c r="X331" i="3" s="1"/>
  <c r="G329" i="3"/>
  <c r="F329" i="3"/>
  <c r="H329" i="3" s="1"/>
  <c r="W329" i="3" l="1"/>
  <c r="V329" i="3"/>
  <c r="T329" i="3"/>
  <c r="G330" i="3"/>
  <c r="F330" i="3"/>
  <c r="H330" i="3" s="1"/>
  <c r="O330" i="3"/>
  <c r="B331" i="3"/>
  <c r="P331" i="3"/>
  <c r="R331" i="3" s="1"/>
  <c r="Q331" i="3" s="1"/>
  <c r="E331" i="3"/>
  <c r="J331" i="3"/>
  <c r="C332" i="3"/>
  <c r="I332" i="3" s="1"/>
  <c r="X332" i="3" s="1"/>
  <c r="L331" i="3"/>
  <c r="N331" i="3" s="1"/>
  <c r="M331" i="3" s="1"/>
  <c r="O331" i="3" s="1"/>
  <c r="D331" i="3"/>
  <c r="S331" i="3" l="1"/>
  <c r="V330" i="3"/>
  <c r="T330" i="3"/>
  <c r="W330" i="3"/>
  <c r="C333" i="3"/>
  <c r="I333" i="3" s="1"/>
  <c r="X333" i="3" s="1"/>
  <c r="D332" i="3"/>
  <c r="J332" i="3"/>
  <c r="B332" i="3"/>
  <c r="P332" i="3"/>
  <c r="R332" i="3" s="1"/>
  <c r="Q332" i="3" s="1"/>
  <c r="L332" i="3"/>
  <c r="N332" i="3" s="1"/>
  <c r="M332" i="3" s="1"/>
  <c r="E332" i="3"/>
  <c r="F331" i="3"/>
  <c r="H331" i="3" s="1"/>
  <c r="G331" i="3"/>
  <c r="S332" i="3" l="1"/>
  <c r="F332" i="3"/>
  <c r="H332" i="3" s="1"/>
  <c r="G332" i="3"/>
  <c r="O332" i="3"/>
  <c r="T331" i="3"/>
  <c r="W331" i="3"/>
  <c r="V331" i="3"/>
  <c r="E333" i="3"/>
  <c r="P333" i="3"/>
  <c r="R333" i="3" s="1"/>
  <c r="Q333" i="3" s="1"/>
  <c r="B333" i="3"/>
  <c r="L333" i="3"/>
  <c r="N333" i="3" s="1"/>
  <c r="M333" i="3" s="1"/>
  <c r="O333" i="3" s="1"/>
  <c r="D333" i="3"/>
  <c r="C334" i="3"/>
  <c r="I334" i="3" s="1"/>
  <c r="X334" i="3" s="1"/>
  <c r="J333" i="3"/>
  <c r="G333" i="3" l="1"/>
  <c r="F333" i="3"/>
  <c r="H333" i="3" s="1"/>
  <c r="B334" i="3"/>
  <c r="J334" i="3"/>
  <c r="D334" i="3"/>
  <c r="L334" i="3"/>
  <c r="N334" i="3" s="1"/>
  <c r="M334" i="3" s="1"/>
  <c r="O334" i="3" s="1"/>
  <c r="E334" i="3"/>
  <c r="P334" i="3"/>
  <c r="R334" i="3" s="1"/>
  <c r="Q334" i="3" s="1"/>
  <c r="C335" i="3"/>
  <c r="I335" i="3" s="1"/>
  <c r="X335" i="3" s="1"/>
  <c r="S333" i="3"/>
  <c r="T332" i="3"/>
  <c r="W332" i="3"/>
  <c r="V332" i="3"/>
  <c r="S334" i="3" l="1"/>
  <c r="B335" i="3"/>
  <c r="L335" i="3"/>
  <c r="N335" i="3" s="1"/>
  <c r="M335" i="3" s="1"/>
  <c r="D335" i="3"/>
  <c r="C336" i="3"/>
  <c r="I336" i="3" s="1"/>
  <c r="X336" i="3" s="1"/>
  <c r="E335" i="3"/>
  <c r="J335" i="3"/>
  <c r="P335" i="3"/>
  <c r="R335" i="3" s="1"/>
  <c r="Q335" i="3" s="1"/>
  <c r="S335" i="3" s="1"/>
  <c r="T333" i="3"/>
  <c r="W333" i="3"/>
  <c r="V333" i="3"/>
  <c r="G334" i="3"/>
  <c r="F334" i="3"/>
  <c r="H334" i="3" s="1"/>
  <c r="O335" i="3" l="1"/>
  <c r="T334" i="3"/>
  <c r="W334" i="3"/>
  <c r="V334" i="3"/>
  <c r="G335" i="3"/>
  <c r="F335" i="3"/>
  <c r="H335" i="3" s="1"/>
  <c r="B336" i="3"/>
  <c r="C337" i="3"/>
  <c r="I337" i="3" s="1"/>
  <c r="X337" i="3" s="1"/>
  <c r="D336" i="3"/>
  <c r="L336" i="3"/>
  <c r="N336" i="3" s="1"/>
  <c r="M336" i="3" s="1"/>
  <c r="O336" i="3" s="1"/>
  <c r="P336" i="3"/>
  <c r="R336" i="3" s="1"/>
  <c r="Q336" i="3" s="1"/>
  <c r="S336" i="3" s="1"/>
  <c r="E336" i="3"/>
  <c r="J336" i="3"/>
  <c r="L337" i="3" l="1"/>
  <c r="N337" i="3" s="1"/>
  <c r="M337" i="3" s="1"/>
  <c r="C338" i="3"/>
  <c r="I338" i="3" s="1"/>
  <c r="X338" i="3" s="1"/>
  <c r="B337" i="3"/>
  <c r="E337" i="3"/>
  <c r="D337" i="3"/>
  <c r="P337" i="3"/>
  <c r="R337" i="3" s="1"/>
  <c r="Q337" i="3" s="1"/>
  <c r="J337" i="3"/>
  <c r="F336" i="3"/>
  <c r="H336" i="3" s="1"/>
  <c r="G336" i="3"/>
  <c r="T335" i="3"/>
  <c r="W335" i="3"/>
  <c r="V335" i="3"/>
  <c r="O337" i="3" l="1"/>
  <c r="G337" i="3"/>
  <c r="F337" i="3"/>
  <c r="H337" i="3" s="1"/>
  <c r="E338" i="3"/>
  <c r="D338" i="3"/>
  <c r="B338" i="3"/>
  <c r="C339" i="3"/>
  <c r="I339" i="3" s="1"/>
  <c r="X339" i="3" s="1"/>
  <c r="L338" i="3"/>
  <c r="N338" i="3" s="1"/>
  <c r="M338" i="3" s="1"/>
  <c r="J338" i="3"/>
  <c r="P338" i="3"/>
  <c r="R338" i="3" s="1"/>
  <c r="Q338" i="3" s="1"/>
  <c r="S337" i="3"/>
  <c r="T336" i="3"/>
  <c r="V336" i="3"/>
  <c r="W336" i="3"/>
  <c r="V337" i="3" l="1"/>
  <c r="T337" i="3"/>
  <c r="W337" i="3"/>
  <c r="G338" i="3"/>
  <c r="F338" i="3"/>
  <c r="H338" i="3" s="1"/>
  <c r="P339" i="3"/>
  <c r="R339" i="3" s="1"/>
  <c r="Q339" i="3" s="1"/>
  <c r="E339" i="3"/>
  <c r="D339" i="3"/>
  <c r="C340" i="3"/>
  <c r="I340" i="3" s="1"/>
  <c r="X340" i="3" s="1"/>
  <c r="L339" i="3"/>
  <c r="N339" i="3" s="1"/>
  <c r="M339" i="3" s="1"/>
  <c r="B339" i="3"/>
  <c r="J339" i="3"/>
  <c r="O338" i="3"/>
  <c r="S338" i="3"/>
  <c r="O339" i="3" l="1"/>
  <c r="F339" i="3"/>
  <c r="H339" i="3" s="1"/>
  <c r="G339" i="3"/>
  <c r="V338" i="3"/>
  <c r="W338" i="3"/>
  <c r="T338" i="3"/>
  <c r="C341" i="3"/>
  <c r="I341" i="3" s="1"/>
  <c r="X341" i="3" s="1"/>
  <c r="P340" i="3"/>
  <c r="R340" i="3" s="1"/>
  <c r="Q340" i="3" s="1"/>
  <c r="L340" i="3"/>
  <c r="N340" i="3" s="1"/>
  <c r="M340" i="3" s="1"/>
  <c r="D340" i="3"/>
  <c r="J340" i="3"/>
  <c r="B340" i="3"/>
  <c r="E340" i="3"/>
  <c r="S339" i="3"/>
  <c r="O340" i="3" l="1"/>
  <c r="S340" i="3"/>
  <c r="G340" i="3"/>
  <c r="F340" i="3"/>
  <c r="H340" i="3" s="1"/>
  <c r="J341" i="3"/>
  <c r="L341" i="3"/>
  <c r="N341" i="3" s="1"/>
  <c r="M341" i="3" s="1"/>
  <c r="D341" i="3"/>
  <c r="P341" i="3"/>
  <c r="R341" i="3" s="1"/>
  <c r="Q341" i="3" s="1"/>
  <c r="E341" i="3"/>
  <c r="C342" i="3"/>
  <c r="I342" i="3" s="1"/>
  <c r="X342" i="3" s="1"/>
  <c r="B341" i="3"/>
  <c r="W339" i="3"/>
  <c r="T339" i="3"/>
  <c r="V339" i="3"/>
  <c r="O341" i="3" l="1"/>
  <c r="S341" i="3"/>
  <c r="J342" i="3"/>
  <c r="D342" i="3"/>
  <c r="E342" i="3"/>
  <c r="B342" i="3"/>
  <c r="L342" i="3"/>
  <c r="N342" i="3" s="1"/>
  <c r="M342" i="3" s="1"/>
  <c r="P342" i="3"/>
  <c r="R342" i="3" s="1"/>
  <c r="Q342" i="3" s="1"/>
  <c r="S342" i="3" s="1"/>
  <c r="C343" i="3"/>
  <c r="I343" i="3" s="1"/>
  <c r="X343" i="3" s="1"/>
  <c r="T340" i="3"/>
  <c r="W340" i="3"/>
  <c r="V340" i="3"/>
  <c r="F341" i="3"/>
  <c r="H341" i="3" s="1"/>
  <c r="G341" i="3"/>
  <c r="O342" i="3" l="1"/>
  <c r="D343" i="3"/>
  <c r="B343" i="3"/>
  <c r="L343" i="3"/>
  <c r="N343" i="3" s="1"/>
  <c r="M343" i="3" s="1"/>
  <c r="C344" i="3"/>
  <c r="I344" i="3" s="1"/>
  <c r="X344" i="3" s="1"/>
  <c r="E343" i="3"/>
  <c r="P343" i="3"/>
  <c r="R343" i="3" s="1"/>
  <c r="Q343" i="3" s="1"/>
  <c r="J343" i="3"/>
  <c r="V341" i="3"/>
  <c r="T341" i="3"/>
  <c r="W341" i="3"/>
  <c r="F342" i="3"/>
  <c r="H342" i="3" s="1"/>
  <c r="G342" i="3"/>
  <c r="O343" i="3" l="1"/>
  <c r="D344" i="3"/>
  <c r="C345" i="3"/>
  <c r="I345" i="3" s="1"/>
  <c r="X345" i="3" s="1"/>
  <c r="P344" i="3"/>
  <c r="R344" i="3" s="1"/>
  <c r="Q344" i="3" s="1"/>
  <c r="E344" i="3"/>
  <c r="B344" i="3"/>
  <c r="L344" i="3"/>
  <c r="N344" i="3" s="1"/>
  <c r="M344" i="3" s="1"/>
  <c r="J344" i="3"/>
  <c r="G343" i="3"/>
  <c r="F343" i="3"/>
  <c r="H343" i="3" s="1"/>
  <c r="S343" i="3"/>
  <c r="T342" i="3"/>
  <c r="V342" i="3"/>
  <c r="W342" i="3"/>
  <c r="F344" i="3" l="1"/>
  <c r="H344" i="3" s="1"/>
  <c r="G344" i="3"/>
  <c r="E345" i="3"/>
  <c r="C346" i="3"/>
  <c r="I346" i="3" s="1"/>
  <c r="X346" i="3" s="1"/>
  <c r="J345" i="3"/>
  <c r="B345" i="3"/>
  <c r="D345" i="3"/>
  <c r="L345" i="3"/>
  <c r="N345" i="3" s="1"/>
  <c r="M345" i="3" s="1"/>
  <c r="P345" i="3"/>
  <c r="R345" i="3" s="1"/>
  <c r="Q345" i="3" s="1"/>
  <c r="O344" i="3"/>
  <c r="V343" i="3"/>
  <c r="W343" i="3"/>
  <c r="T343" i="3"/>
  <c r="S344" i="3"/>
  <c r="S345" i="3" l="1"/>
  <c r="G345" i="3"/>
  <c r="F345" i="3"/>
  <c r="H345" i="3" s="1"/>
  <c r="J346" i="3"/>
  <c r="C347" i="3"/>
  <c r="I347" i="3" s="1"/>
  <c r="X347" i="3" s="1"/>
  <c r="L346" i="3"/>
  <c r="N346" i="3" s="1"/>
  <c r="M346" i="3" s="1"/>
  <c r="O346" i="3" s="1"/>
  <c r="B346" i="3"/>
  <c r="P346" i="3"/>
  <c r="R346" i="3" s="1"/>
  <c r="Q346" i="3" s="1"/>
  <c r="D346" i="3"/>
  <c r="E346" i="3"/>
  <c r="O345" i="3"/>
  <c r="V344" i="3"/>
  <c r="W344" i="3"/>
  <c r="T344" i="3"/>
  <c r="C348" i="3" l="1"/>
  <c r="I348" i="3" s="1"/>
  <c r="X348" i="3" s="1"/>
  <c r="L347" i="3"/>
  <c r="N347" i="3" s="1"/>
  <c r="M347" i="3" s="1"/>
  <c r="B347" i="3"/>
  <c r="D347" i="3"/>
  <c r="P347" i="3"/>
  <c r="R347" i="3" s="1"/>
  <c r="Q347" i="3" s="1"/>
  <c r="J347" i="3"/>
  <c r="E347" i="3"/>
  <c r="S346" i="3"/>
  <c r="F346" i="3"/>
  <c r="H346" i="3" s="1"/>
  <c r="G346" i="3"/>
  <c r="V345" i="3"/>
  <c r="W345" i="3"/>
  <c r="T345" i="3"/>
  <c r="O347" i="3" l="1"/>
  <c r="F347" i="3"/>
  <c r="H347" i="3" s="1"/>
  <c r="G347" i="3"/>
  <c r="V346" i="3"/>
  <c r="W346" i="3"/>
  <c r="T346" i="3"/>
  <c r="S347" i="3"/>
  <c r="L348" i="3"/>
  <c r="N348" i="3" s="1"/>
  <c r="M348" i="3" s="1"/>
  <c r="B348" i="3"/>
  <c r="P348" i="3"/>
  <c r="R348" i="3" s="1"/>
  <c r="Q348" i="3" s="1"/>
  <c r="D348" i="3"/>
  <c r="C349" i="3"/>
  <c r="I349" i="3" s="1"/>
  <c r="X349" i="3" s="1"/>
  <c r="E348" i="3"/>
  <c r="J348" i="3"/>
  <c r="S348" i="3" l="1"/>
  <c r="F348" i="3"/>
  <c r="H348" i="3" s="1"/>
  <c r="G348" i="3"/>
  <c r="C350" i="3"/>
  <c r="I350" i="3" s="1"/>
  <c r="X350" i="3" s="1"/>
  <c r="P349" i="3"/>
  <c r="R349" i="3" s="1"/>
  <c r="Q349" i="3" s="1"/>
  <c r="J349" i="3"/>
  <c r="B349" i="3"/>
  <c r="D349" i="3"/>
  <c r="E349" i="3"/>
  <c r="L349" i="3"/>
  <c r="N349" i="3" s="1"/>
  <c r="M349" i="3" s="1"/>
  <c r="O349" i="3" s="1"/>
  <c r="O348" i="3"/>
  <c r="W347" i="3"/>
  <c r="V347" i="3"/>
  <c r="T347" i="3"/>
  <c r="W348" i="3" l="1"/>
  <c r="V348" i="3"/>
  <c r="T348" i="3"/>
  <c r="S349" i="3"/>
  <c r="L350" i="3"/>
  <c r="N350" i="3" s="1"/>
  <c r="M350" i="3" s="1"/>
  <c r="P350" i="3"/>
  <c r="R350" i="3" s="1"/>
  <c r="Q350" i="3" s="1"/>
  <c r="J350" i="3"/>
  <c r="D350" i="3"/>
  <c r="E350" i="3"/>
  <c r="B350" i="3"/>
  <c r="C351" i="3"/>
  <c r="I351" i="3" s="1"/>
  <c r="X351" i="3" s="1"/>
  <c r="F349" i="3"/>
  <c r="H349" i="3" s="1"/>
  <c r="G349" i="3"/>
  <c r="V349" i="3" l="1"/>
  <c r="T349" i="3"/>
  <c r="W349" i="3"/>
  <c r="C352" i="3"/>
  <c r="I352" i="3" s="1"/>
  <c r="X352" i="3" s="1"/>
  <c r="J351" i="3"/>
  <c r="L351" i="3"/>
  <c r="N351" i="3" s="1"/>
  <c r="M351" i="3" s="1"/>
  <c r="D351" i="3"/>
  <c r="B351" i="3"/>
  <c r="P351" i="3"/>
  <c r="R351" i="3" s="1"/>
  <c r="Q351" i="3" s="1"/>
  <c r="S351" i="3" s="1"/>
  <c r="E351" i="3"/>
  <c r="O350" i="3"/>
  <c r="S350" i="3"/>
  <c r="G350" i="3"/>
  <c r="F350" i="3"/>
  <c r="H350" i="3" s="1"/>
  <c r="O351" i="3" l="1"/>
  <c r="B352" i="3"/>
  <c r="C353" i="3"/>
  <c r="I353" i="3" s="1"/>
  <c r="X353" i="3" s="1"/>
  <c r="E352" i="3"/>
  <c r="L352" i="3"/>
  <c r="N352" i="3" s="1"/>
  <c r="M352" i="3" s="1"/>
  <c r="D352" i="3"/>
  <c r="P352" i="3"/>
  <c r="R352" i="3" s="1"/>
  <c r="Q352" i="3" s="1"/>
  <c r="J352" i="3"/>
  <c r="G351" i="3"/>
  <c r="F351" i="3"/>
  <c r="H351" i="3" s="1"/>
  <c r="T350" i="3"/>
  <c r="W350" i="3"/>
  <c r="V350" i="3"/>
  <c r="W351" i="3" l="1"/>
  <c r="T351" i="3"/>
  <c r="V351" i="3"/>
  <c r="F352" i="3"/>
  <c r="H352" i="3" s="1"/>
  <c r="G352" i="3"/>
  <c r="O352" i="3"/>
  <c r="C354" i="3"/>
  <c r="I354" i="3" s="1"/>
  <c r="X354" i="3" s="1"/>
  <c r="B353" i="3"/>
  <c r="P353" i="3"/>
  <c r="R353" i="3" s="1"/>
  <c r="Q353" i="3" s="1"/>
  <c r="S353" i="3" s="1"/>
  <c r="D353" i="3"/>
  <c r="J353" i="3"/>
  <c r="L353" i="3"/>
  <c r="N353" i="3" s="1"/>
  <c r="M353" i="3" s="1"/>
  <c r="E353" i="3"/>
  <c r="S352" i="3"/>
  <c r="G353" i="3" l="1"/>
  <c r="F353" i="3"/>
  <c r="H353" i="3" s="1"/>
  <c r="C355" i="3"/>
  <c r="I355" i="3" s="1"/>
  <c r="X355" i="3" s="1"/>
  <c r="E354" i="3"/>
  <c r="P354" i="3"/>
  <c r="R354" i="3" s="1"/>
  <c r="Q354" i="3" s="1"/>
  <c r="D354" i="3"/>
  <c r="L354" i="3"/>
  <c r="N354" i="3" s="1"/>
  <c r="M354" i="3" s="1"/>
  <c r="J354" i="3"/>
  <c r="B354" i="3"/>
  <c r="W352" i="3"/>
  <c r="T352" i="3"/>
  <c r="V352" i="3"/>
  <c r="O353" i="3"/>
  <c r="S354" i="3" l="1"/>
  <c r="G354" i="3"/>
  <c r="F354" i="3"/>
  <c r="H354" i="3" s="1"/>
  <c r="O354" i="3"/>
  <c r="J355" i="3"/>
  <c r="C356" i="3"/>
  <c r="I356" i="3" s="1"/>
  <c r="X356" i="3" s="1"/>
  <c r="D355" i="3"/>
  <c r="B355" i="3"/>
  <c r="P355" i="3"/>
  <c r="R355" i="3" s="1"/>
  <c r="Q355" i="3" s="1"/>
  <c r="L355" i="3"/>
  <c r="N355" i="3" s="1"/>
  <c r="M355" i="3" s="1"/>
  <c r="O355" i="3" s="1"/>
  <c r="E355" i="3"/>
  <c r="W353" i="3"/>
  <c r="T353" i="3"/>
  <c r="V353" i="3"/>
  <c r="S355" i="3" l="1"/>
  <c r="L356" i="3"/>
  <c r="N356" i="3" s="1"/>
  <c r="M356" i="3" s="1"/>
  <c r="O356" i="3" s="1"/>
  <c r="D356" i="3"/>
  <c r="J356" i="3"/>
  <c r="B356" i="3"/>
  <c r="C357" i="3"/>
  <c r="I357" i="3" s="1"/>
  <c r="X357" i="3" s="1"/>
  <c r="E356" i="3"/>
  <c r="P356" i="3"/>
  <c r="R356" i="3" s="1"/>
  <c r="Q356" i="3" s="1"/>
  <c r="F355" i="3"/>
  <c r="H355" i="3" s="1"/>
  <c r="G355" i="3"/>
  <c r="T354" i="3"/>
  <c r="W354" i="3"/>
  <c r="V354" i="3"/>
  <c r="D357" i="3" l="1"/>
  <c r="B357" i="3"/>
  <c r="E357" i="3"/>
  <c r="J357" i="3"/>
  <c r="P357" i="3"/>
  <c r="R357" i="3" s="1"/>
  <c r="Q357" i="3" s="1"/>
  <c r="C358" i="3"/>
  <c r="I358" i="3" s="1"/>
  <c r="X358" i="3" s="1"/>
  <c r="L357" i="3"/>
  <c r="N357" i="3" s="1"/>
  <c r="M357" i="3" s="1"/>
  <c r="O357" i="3" s="1"/>
  <c r="W355" i="3"/>
  <c r="V355" i="3"/>
  <c r="T355" i="3"/>
  <c r="S356" i="3"/>
  <c r="G356" i="3"/>
  <c r="F356" i="3"/>
  <c r="H356" i="3" s="1"/>
  <c r="F357" i="3" l="1"/>
  <c r="H357" i="3" s="1"/>
  <c r="G357" i="3"/>
  <c r="W356" i="3"/>
  <c r="V356" i="3"/>
  <c r="T356" i="3"/>
  <c r="B358" i="3"/>
  <c r="E358" i="3"/>
  <c r="L358" i="3"/>
  <c r="N358" i="3" s="1"/>
  <c r="M358" i="3" s="1"/>
  <c r="P358" i="3"/>
  <c r="R358" i="3" s="1"/>
  <c r="Q358" i="3" s="1"/>
  <c r="J358" i="3"/>
  <c r="D358" i="3"/>
  <c r="C359" i="3"/>
  <c r="I359" i="3" s="1"/>
  <c r="X359" i="3" s="1"/>
  <c r="S357" i="3"/>
  <c r="G358" i="3" l="1"/>
  <c r="F358" i="3"/>
  <c r="H358" i="3" s="1"/>
  <c r="S358" i="3"/>
  <c r="O358" i="3"/>
  <c r="E359" i="3"/>
  <c r="D359" i="3"/>
  <c r="C360" i="3"/>
  <c r="I360" i="3" s="1"/>
  <c r="X360" i="3" s="1"/>
  <c r="J359" i="3"/>
  <c r="P359" i="3"/>
  <c r="R359" i="3" s="1"/>
  <c r="Q359" i="3" s="1"/>
  <c r="B359" i="3"/>
  <c r="L359" i="3"/>
  <c r="N359" i="3" s="1"/>
  <c r="M359" i="3" s="1"/>
  <c r="O359" i="3" s="1"/>
  <c r="V357" i="3"/>
  <c r="T357" i="3"/>
  <c r="W357" i="3"/>
  <c r="S359" i="3" l="1"/>
  <c r="C361" i="3"/>
  <c r="I361" i="3" s="1"/>
  <c r="X361" i="3" s="1"/>
  <c r="P360" i="3"/>
  <c r="R360" i="3" s="1"/>
  <c r="Q360" i="3" s="1"/>
  <c r="D360" i="3"/>
  <c r="B360" i="3"/>
  <c r="L360" i="3"/>
  <c r="N360" i="3" s="1"/>
  <c r="M360" i="3" s="1"/>
  <c r="O360" i="3" s="1"/>
  <c r="J360" i="3"/>
  <c r="E360" i="3"/>
  <c r="G359" i="3"/>
  <c r="F359" i="3"/>
  <c r="H359" i="3" s="1"/>
  <c r="T358" i="3"/>
  <c r="V358" i="3"/>
  <c r="W358" i="3"/>
  <c r="S360" i="3" l="1"/>
  <c r="W359" i="3"/>
  <c r="V359" i="3"/>
  <c r="T359" i="3"/>
  <c r="F360" i="3"/>
  <c r="H360" i="3" s="1"/>
  <c r="G360" i="3"/>
  <c r="B361" i="3"/>
  <c r="P361" i="3"/>
  <c r="R361" i="3" s="1"/>
  <c r="Q361" i="3" s="1"/>
  <c r="C362" i="3"/>
  <c r="I362" i="3" s="1"/>
  <c r="X362" i="3" s="1"/>
  <c r="J361" i="3"/>
  <c r="E361" i="3"/>
  <c r="D361" i="3"/>
  <c r="L361" i="3"/>
  <c r="N361" i="3" s="1"/>
  <c r="M361" i="3" s="1"/>
  <c r="O361" i="3" l="1"/>
  <c r="L362" i="3"/>
  <c r="N362" i="3" s="1"/>
  <c r="M362" i="3" s="1"/>
  <c r="O362" i="3" s="1"/>
  <c r="J362" i="3"/>
  <c r="P362" i="3"/>
  <c r="R362" i="3" s="1"/>
  <c r="Q362" i="3" s="1"/>
  <c r="C363" i="3"/>
  <c r="I363" i="3" s="1"/>
  <c r="X363" i="3" s="1"/>
  <c r="D362" i="3"/>
  <c r="E362" i="3"/>
  <c r="B362" i="3"/>
  <c r="S361" i="3"/>
  <c r="W360" i="3"/>
  <c r="V360" i="3"/>
  <c r="T360" i="3"/>
  <c r="F361" i="3"/>
  <c r="H361" i="3" s="1"/>
  <c r="G361" i="3"/>
  <c r="J363" i="3" l="1"/>
  <c r="L363" i="3"/>
  <c r="N363" i="3" s="1"/>
  <c r="M363" i="3" s="1"/>
  <c r="B363" i="3"/>
  <c r="P363" i="3"/>
  <c r="R363" i="3" s="1"/>
  <c r="Q363" i="3" s="1"/>
  <c r="E363" i="3"/>
  <c r="D363" i="3"/>
  <c r="C364" i="3"/>
  <c r="I364" i="3" s="1"/>
  <c r="X364" i="3" s="1"/>
  <c r="W361" i="3"/>
  <c r="V361" i="3"/>
  <c r="T361" i="3"/>
  <c r="F362" i="3"/>
  <c r="H362" i="3" s="1"/>
  <c r="G362" i="3"/>
  <c r="S362" i="3"/>
  <c r="O363" i="3" l="1"/>
  <c r="F363" i="3"/>
  <c r="H363" i="3" s="1"/>
  <c r="G363" i="3"/>
  <c r="S363" i="3"/>
  <c r="V362" i="3"/>
  <c r="T362" i="3"/>
  <c r="W362" i="3"/>
  <c r="J364" i="3"/>
  <c r="B364" i="3"/>
  <c r="D364" i="3"/>
  <c r="P364" i="3"/>
  <c r="R364" i="3" s="1"/>
  <c r="Q364" i="3" s="1"/>
  <c r="E364" i="3"/>
  <c r="L364" i="3"/>
  <c r="N364" i="3" s="1"/>
  <c r="M364" i="3" s="1"/>
  <c r="C365" i="3"/>
  <c r="I365" i="3" s="1"/>
  <c r="X365" i="3" s="1"/>
  <c r="O364" i="3" l="1"/>
  <c r="S364" i="3"/>
  <c r="B365" i="3"/>
  <c r="J365" i="3"/>
  <c r="E365" i="3"/>
  <c r="D365" i="3"/>
  <c r="P365" i="3"/>
  <c r="R365" i="3" s="1"/>
  <c r="Q365" i="3" s="1"/>
  <c r="C366" i="3"/>
  <c r="I366" i="3" s="1"/>
  <c r="X366" i="3" s="1"/>
  <c r="L365" i="3"/>
  <c r="N365" i="3" s="1"/>
  <c r="M365" i="3" s="1"/>
  <c r="G364" i="3"/>
  <c r="F364" i="3"/>
  <c r="H364" i="3" s="1"/>
  <c r="W363" i="3"/>
  <c r="V363" i="3"/>
  <c r="T363" i="3"/>
  <c r="O365" i="3" l="1"/>
  <c r="S365" i="3"/>
  <c r="J366" i="3"/>
  <c r="E366" i="3"/>
  <c r="P366" i="3"/>
  <c r="R366" i="3" s="1"/>
  <c r="Q366" i="3" s="1"/>
  <c r="D366" i="3"/>
  <c r="L366" i="3"/>
  <c r="N366" i="3" s="1"/>
  <c r="M366" i="3" s="1"/>
  <c r="C367" i="3"/>
  <c r="I367" i="3" s="1"/>
  <c r="X367" i="3" s="1"/>
  <c r="B366" i="3"/>
  <c r="V364" i="3"/>
  <c r="W364" i="3"/>
  <c r="T364" i="3"/>
  <c r="G365" i="3"/>
  <c r="F365" i="3"/>
  <c r="H365" i="3" s="1"/>
  <c r="W365" i="3" l="1"/>
  <c r="T365" i="3"/>
  <c r="V365" i="3"/>
  <c r="S366" i="3"/>
  <c r="O366" i="3"/>
  <c r="F366" i="3"/>
  <c r="H366" i="3" s="1"/>
  <c r="G366" i="3"/>
  <c r="C368" i="3"/>
  <c r="I368" i="3" s="1"/>
  <c r="X368" i="3" s="1"/>
  <c r="L367" i="3"/>
  <c r="N367" i="3" s="1"/>
  <c r="M367" i="3" s="1"/>
  <c r="B367" i="3"/>
  <c r="E367" i="3"/>
  <c r="P367" i="3"/>
  <c r="R367" i="3" s="1"/>
  <c r="Q367" i="3" s="1"/>
  <c r="J367" i="3"/>
  <c r="D367" i="3"/>
  <c r="V366" i="3" l="1"/>
  <c r="T366" i="3"/>
  <c r="W366" i="3"/>
  <c r="F367" i="3"/>
  <c r="H367" i="3" s="1"/>
  <c r="G367" i="3"/>
  <c r="D368" i="3"/>
  <c r="J368" i="3"/>
  <c r="L368" i="3"/>
  <c r="N368" i="3" s="1"/>
  <c r="M368" i="3" s="1"/>
  <c r="E368" i="3"/>
  <c r="B368" i="3"/>
  <c r="P368" i="3"/>
  <c r="R368" i="3" s="1"/>
  <c r="Q368" i="3" s="1"/>
  <c r="S368" i="3" s="1"/>
  <c r="C369" i="3"/>
  <c r="I369" i="3" s="1"/>
  <c r="X369" i="3" s="1"/>
  <c r="S367" i="3"/>
  <c r="O367" i="3"/>
  <c r="O368" i="3" l="1"/>
  <c r="B369" i="3"/>
  <c r="P369" i="3"/>
  <c r="R369" i="3" s="1"/>
  <c r="Q369" i="3" s="1"/>
  <c r="D369" i="3"/>
  <c r="C370" i="3"/>
  <c r="I370" i="3" s="1"/>
  <c r="X370" i="3" s="1"/>
  <c r="E369" i="3"/>
  <c r="L369" i="3"/>
  <c r="N369" i="3" s="1"/>
  <c r="M369" i="3" s="1"/>
  <c r="O369" i="3" s="1"/>
  <c r="J369" i="3"/>
  <c r="V367" i="3"/>
  <c r="W367" i="3"/>
  <c r="T367" i="3"/>
  <c r="G368" i="3"/>
  <c r="F368" i="3"/>
  <c r="H368" i="3" s="1"/>
  <c r="S369" i="3" l="1"/>
  <c r="W368" i="3"/>
  <c r="V368" i="3"/>
  <c r="T368" i="3"/>
  <c r="F369" i="3"/>
  <c r="H369" i="3" s="1"/>
  <c r="G369" i="3"/>
  <c r="C371" i="3"/>
  <c r="I371" i="3" s="1"/>
  <c r="X371" i="3" s="1"/>
  <c r="J370" i="3"/>
  <c r="D370" i="3"/>
  <c r="L370" i="3"/>
  <c r="N370" i="3" s="1"/>
  <c r="M370" i="3" s="1"/>
  <c r="E370" i="3"/>
  <c r="P370" i="3"/>
  <c r="R370" i="3" s="1"/>
  <c r="Q370" i="3" s="1"/>
  <c r="B370" i="3"/>
  <c r="O370" i="3" l="1"/>
  <c r="S370" i="3"/>
  <c r="C372" i="3"/>
  <c r="I372" i="3" s="1"/>
  <c r="X372" i="3" s="1"/>
  <c r="L371" i="3"/>
  <c r="N371" i="3" s="1"/>
  <c r="M371" i="3" s="1"/>
  <c r="O371" i="3" s="1"/>
  <c r="P371" i="3"/>
  <c r="R371" i="3" s="1"/>
  <c r="Q371" i="3" s="1"/>
  <c r="D371" i="3"/>
  <c r="E371" i="3"/>
  <c r="J371" i="3"/>
  <c r="B371" i="3"/>
  <c r="T369" i="3"/>
  <c r="W369" i="3"/>
  <c r="V369" i="3"/>
  <c r="G370" i="3"/>
  <c r="F370" i="3"/>
  <c r="H370" i="3" s="1"/>
  <c r="W370" i="3" l="1"/>
  <c r="T370" i="3"/>
  <c r="V370" i="3"/>
  <c r="G371" i="3"/>
  <c r="F371" i="3"/>
  <c r="H371" i="3" s="1"/>
  <c r="S371" i="3"/>
  <c r="L372" i="3"/>
  <c r="N372" i="3" s="1"/>
  <c r="M372" i="3" s="1"/>
  <c r="O372" i="3" s="1"/>
  <c r="J372" i="3"/>
  <c r="P372" i="3"/>
  <c r="R372" i="3" s="1"/>
  <c r="Q372" i="3" s="1"/>
  <c r="C373" i="3"/>
  <c r="I373" i="3" s="1"/>
  <c r="X373" i="3" s="1"/>
  <c r="E372" i="3"/>
  <c r="B372" i="3"/>
  <c r="D372" i="3"/>
  <c r="S372" i="3" l="1"/>
  <c r="W371" i="3"/>
  <c r="T371" i="3"/>
  <c r="V371" i="3"/>
  <c r="J373" i="3"/>
  <c r="E373" i="3"/>
  <c r="D373" i="3"/>
  <c r="P373" i="3"/>
  <c r="R373" i="3" s="1"/>
  <c r="Q373" i="3" s="1"/>
  <c r="C374" i="3"/>
  <c r="I374" i="3" s="1"/>
  <c r="X374" i="3" s="1"/>
  <c r="B373" i="3"/>
  <c r="L373" i="3"/>
  <c r="N373" i="3" s="1"/>
  <c r="M373" i="3" s="1"/>
  <c r="G372" i="3"/>
  <c r="F372" i="3"/>
  <c r="H372" i="3" s="1"/>
  <c r="O373" i="3" l="1"/>
  <c r="T372" i="3"/>
  <c r="W372" i="3"/>
  <c r="V372" i="3"/>
  <c r="F373" i="3"/>
  <c r="H373" i="3" s="1"/>
  <c r="G373" i="3"/>
  <c r="S373" i="3"/>
  <c r="L374" i="3"/>
  <c r="N374" i="3" s="1"/>
  <c r="M374" i="3" s="1"/>
  <c r="P374" i="3"/>
  <c r="R374" i="3" s="1"/>
  <c r="Q374" i="3" s="1"/>
  <c r="E374" i="3"/>
  <c r="J374" i="3"/>
  <c r="C375" i="3"/>
  <c r="I375" i="3" s="1"/>
  <c r="X375" i="3" s="1"/>
  <c r="B374" i="3"/>
  <c r="D374" i="3"/>
  <c r="T373" i="3" l="1"/>
  <c r="W373" i="3"/>
  <c r="V373" i="3"/>
  <c r="S374" i="3"/>
  <c r="O374" i="3"/>
  <c r="C376" i="3"/>
  <c r="I376" i="3" s="1"/>
  <c r="X376" i="3" s="1"/>
  <c r="J375" i="3"/>
  <c r="D375" i="3"/>
  <c r="E375" i="3"/>
  <c r="L375" i="3"/>
  <c r="N375" i="3" s="1"/>
  <c r="M375" i="3" s="1"/>
  <c r="O375" i="3" s="1"/>
  <c r="P375" i="3"/>
  <c r="R375" i="3" s="1"/>
  <c r="Q375" i="3" s="1"/>
  <c r="S375" i="3" s="1"/>
  <c r="B375" i="3"/>
  <c r="G374" i="3"/>
  <c r="F374" i="3"/>
  <c r="H374" i="3" s="1"/>
  <c r="W374" i="3" l="1"/>
  <c r="V374" i="3"/>
  <c r="T374" i="3"/>
  <c r="E376" i="3"/>
  <c r="C377" i="3"/>
  <c r="I377" i="3" s="1"/>
  <c r="X377" i="3" s="1"/>
  <c r="J376" i="3"/>
  <c r="D376" i="3"/>
  <c r="P376" i="3"/>
  <c r="R376" i="3" s="1"/>
  <c r="Q376" i="3" s="1"/>
  <c r="B376" i="3"/>
  <c r="L376" i="3"/>
  <c r="N376" i="3" s="1"/>
  <c r="M376" i="3" s="1"/>
  <c r="O376" i="3" s="1"/>
  <c r="F375" i="3"/>
  <c r="H375" i="3" s="1"/>
  <c r="G375" i="3"/>
  <c r="S376" i="3" l="1"/>
  <c r="T375" i="3"/>
  <c r="W375" i="3"/>
  <c r="V375" i="3"/>
  <c r="E377" i="3"/>
  <c r="P377" i="3"/>
  <c r="R377" i="3" s="1"/>
  <c r="Q377" i="3" s="1"/>
  <c r="B377" i="3"/>
  <c r="J377" i="3"/>
  <c r="C378" i="3"/>
  <c r="I378" i="3" s="1"/>
  <c r="X378" i="3" s="1"/>
  <c r="D377" i="3"/>
  <c r="L377" i="3"/>
  <c r="N377" i="3" s="1"/>
  <c r="M377" i="3" s="1"/>
  <c r="O377" i="3" s="1"/>
  <c r="F376" i="3"/>
  <c r="H376" i="3" s="1"/>
  <c r="G376" i="3"/>
  <c r="V376" i="3" l="1"/>
  <c r="W376" i="3"/>
  <c r="T376" i="3"/>
  <c r="F377" i="3"/>
  <c r="H377" i="3" s="1"/>
  <c r="G377" i="3"/>
  <c r="S377" i="3"/>
  <c r="J378" i="3"/>
  <c r="D378" i="3"/>
  <c r="L378" i="3"/>
  <c r="N378" i="3" s="1"/>
  <c r="M378" i="3" s="1"/>
  <c r="E378" i="3"/>
  <c r="B378" i="3"/>
  <c r="P378" i="3"/>
  <c r="R378" i="3" s="1"/>
  <c r="Q378" i="3" s="1"/>
  <c r="C379" i="3"/>
  <c r="I379" i="3" s="1"/>
  <c r="X379" i="3" s="1"/>
  <c r="O378" i="3" l="1"/>
  <c r="D379" i="3"/>
  <c r="C380" i="3"/>
  <c r="I380" i="3" s="1"/>
  <c r="X380" i="3" s="1"/>
  <c r="B379" i="3"/>
  <c r="P379" i="3"/>
  <c r="R379" i="3" s="1"/>
  <c r="Q379" i="3" s="1"/>
  <c r="L379" i="3"/>
  <c r="N379" i="3" s="1"/>
  <c r="M379" i="3" s="1"/>
  <c r="E379" i="3"/>
  <c r="J379" i="3"/>
  <c r="S378" i="3"/>
  <c r="W377" i="3"/>
  <c r="T377" i="3"/>
  <c r="V377" i="3"/>
  <c r="F378" i="3"/>
  <c r="H378" i="3" s="1"/>
  <c r="G378" i="3"/>
  <c r="V378" i="3" l="1"/>
  <c r="W378" i="3"/>
  <c r="T378" i="3"/>
  <c r="O379" i="3"/>
  <c r="G379" i="3"/>
  <c r="F379" i="3"/>
  <c r="H379" i="3" s="1"/>
  <c r="S379" i="3"/>
  <c r="E380" i="3"/>
  <c r="L380" i="3"/>
  <c r="N380" i="3" s="1"/>
  <c r="M380" i="3" s="1"/>
  <c r="P380" i="3"/>
  <c r="R380" i="3" s="1"/>
  <c r="Q380" i="3" s="1"/>
  <c r="D380" i="3"/>
  <c r="C381" i="3"/>
  <c r="I381" i="3" s="1"/>
  <c r="X381" i="3" s="1"/>
  <c r="J380" i="3"/>
  <c r="B380" i="3"/>
  <c r="O380" i="3" l="1"/>
  <c r="W379" i="3"/>
  <c r="T379" i="3"/>
  <c r="V379" i="3"/>
  <c r="G380" i="3"/>
  <c r="F380" i="3"/>
  <c r="H380" i="3" s="1"/>
  <c r="J381" i="3"/>
  <c r="D381" i="3"/>
  <c r="L381" i="3"/>
  <c r="N381" i="3" s="1"/>
  <c r="M381" i="3" s="1"/>
  <c r="B381" i="3"/>
  <c r="C382" i="3"/>
  <c r="I382" i="3" s="1"/>
  <c r="X382" i="3" s="1"/>
  <c r="P381" i="3"/>
  <c r="R381" i="3" s="1"/>
  <c r="Q381" i="3" s="1"/>
  <c r="E381" i="3"/>
  <c r="S380" i="3"/>
  <c r="S381" i="3" l="1"/>
  <c r="F381" i="3"/>
  <c r="H381" i="3" s="1"/>
  <c r="G381" i="3"/>
  <c r="W380" i="3"/>
  <c r="V380" i="3"/>
  <c r="T380" i="3"/>
  <c r="O381" i="3"/>
  <c r="E382" i="3"/>
  <c r="J382" i="3"/>
  <c r="C383" i="3"/>
  <c r="I383" i="3" s="1"/>
  <c r="X383" i="3" s="1"/>
  <c r="L382" i="3"/>
  <c r="N382" i="3" s="1"/>
  <c r="M382" i="3" s="1"/>
  <c r="D382" i="3"/>
  <c r="B382" i="3"/>
  <c r="P382" i="3"/>
  <c r="R382" i="3" s="1"/>
  <c r="Q382" i="3" s="1"/>
  <c r="O382" i="3" l="1"/>
  <c r="S382" i="3"/>
  <c r="G382" i="3"/>
  <c r="F382" i="3"/>
  <c r="H382" i="3" s="1"/>
  <c r="P383" i="3"/>
  <c r="R383" i="3" s="1"/>
  <c r="Q383" i="3" s="1"/>
  <c r="D383" i="3"/>
  <c r="B383" i="3"/>
  <c r="E383" i="3"/>
  <c r="L383" i="3"/>
  <c r="N383" i="3" s="1"/>
  <c r="M383" i="3" s="1"/>
  <c r="C384" i="3"/>
  <c r="I384" i="3" s="1"/>
  <c r="X384" i="3" s="1"/>
  <c r="J383" i="3"/>
  <c r="W381" i="3"/>
  <c r="T381" i="3"/>
  <c r="V381" i="3"/>
  <c r="S383" i="3" l="1"/>
  <c r="O383" i="3"/>
  <c r="T382" i="3"/>
  <c r="V382" i="3"/>
  <c r="W382" i="3"/>
  <c r="G383" i="3"/>
  <c r="F383" i="3"/>
  <c r="H383" i="3" s="1"/>
  <c r="P384" i="3"/>
  <c r="R384" i="3" s="1"/>
  <c r="Q384" i="3" s="1"/>
  <c r="S384" i="3" s="1"/>
  <c r="L384" i="3"/>
  <c r="N384" i="3" s="1"/>
  <c r="M384" i="3" s="1"/>
  <c r="E384" i="3"/>
  <c r="C385" i="3"/>
  <c r="I385" i="3" s="1"/>
  <c r="X385" i="3" s="1"/>
  <c r="B384" i="3"/>
  <c r="D384" i="3"/>
  <c r="J384" i="3"/>
  <c r="V383" i="3" l="1"/>
  <c r="T383" i="3"/>
  <c r="W383" i="3"/>
  <c r="O384" i="3"/>
  <c r="E385" i="3"/>
  <c r="B385" i="3"/>
  <c r="D385" i="3"/>
  <c r="P385" i="3"/>
  <c r="R385" i="3" s="1"/>
  <c r="Q385" i="3" s="1"/>
  <c r="S385" i="3" s="1"/>
  <c r="L385" i="3"/>
  <c r="N385" i="3" s="1"/>
  <c r="M385" i="3" s="1"/>
  <c r="J385" i="3"/>
  <c r="C386" i="3"/>
  <c r="I386" i="3" s="1"/>
  <c r="X386" i="3" s="1"/>
  <c r="F384" i="3"/>
  <c r="H384" i="3" s="1"/>
  <c r="G384" i="3"/>
  <c r="O385" i="3" l="1"/>
  <c r="E386" i="3"/>
  <c r="L386" i="3"/>
  <c r="N386" i="3" s="1"/>
  <c r="M386" i="3" s="1"/>
  <c r="O386" i="3" s="1"/>
  <c r="C387" i="3"/>
  <c r="I387" i="3" s="1"/>
  <c r="X387" i="3" s="1"/>
  <c r="J386" i="3"/>
  <c r="P386" i="3"/>
  <c r="R386" i="3" s="1"/>
  <c r="Q386" i="3" s="1"/>
  <c r="D386" i="3"/>
  <c r="B386" i="3"/>
  <c r="T384" i="3"/>
  <c r="W384" i="3"/>
  <c r="V384" i="3"/>
  <c r="F385" i="3"/>
  <c r="H385" i="3" s="1"/>
  <c r="G385" i="3"/>
  <c r="V385" i="3" l="1"/>
  <c r="T385" i="3"/>
  <c r="W385" i="3"/>
  <c r="J387" i="3"/>
  <c r="E387" i="3"/>
  <c r="D387" i="3"/>
  <c r="L387" i="3"/>
  <c r="N387" i="3" s="1"/>
  <c r="M387" i="3" s="1"/>
  <c r="O387" i="3" s="1"/>
  <c r="P387" i="3"/>
  <c r="R387" i="3" s="1"/>
  <c r="Q387" i="3" s="1"/>
  <c r="C388" i="3"/>
  <c r="I388" i="3" s="1"/>
  <c r="X388" i="3" s="1"/>
  <c r="B387" i="3"/>
  <c r="S386" i="3"/>
  <c r="F386" i="3"/>
  <c r="H386" i="3" s="1"/>
  <c r="G386" i="3"/>
  <c r="T386" i="3" l="1"/>
  <c r="W386" i="3"/>
  <c r="V386" i="3"/>
  <c r="G387" i="3"/>
  <c r="F387" i="3"/>
  <c r="H387" i="3" s="1"/>
  <c r="S387" i="3"/>
  <c r="P388" i="3"/>
  <c r="R388" i="3" s="1"/>
  <c r="Q388" i="3" s="1"/>
  <c r="L388" i="3"/>
  <c r="N388" i="3" s="1"/>
  <c r="M388" i="3" s="1"/>
  <c r="E388" i="3"/>
  <c r="J388" i="3"/>
  <c r="C389" i="3"/>
  <c r="I389" i="3" s="1"/>
  <c r="X389" i="3" s="1"/>
  <c r="D388" i="3"/>
  <c r="B388" i="3"/>
  <c r="O388" i="3" l="1"/>
  <c r="S388" i="3"/>
  <c r="T387" i="3"/>
  <c r="W387" i="3"/>
  <c r="V387" i="3"/>
  <c r="G388" i="3"/>
  <c r="F388" i="3"/>
  <c r="H388" i="3" s="1"/>
  <c r="D389" i="3"/>
  <c r="B389" i="3"/>
  <c r="J389" i="3"/>
  <c r="E389" i="3"/>
  <c r="L389" i="3"/>
  <c r="N389" i="3" s="1"/>
  <c r="M389" i="3" s="1"/>
  <c r="C390" i="3"/>
  <c r="I390" i="3" s="1"/>
  <c r="X390" i="3" s="1"/>
  <c r="P389" i="3"/>
  <c r="R389" i="3" s="1"/>
  <c r="Q389" i="3" s="1"/>
  <c r="S389" i="3" l="1"/>
  <c r="O389" i="3"/>
  <c r="W388" i="3"/>
  <c r="T388" i="3"/>
  <c r="V388" i="3"/>
  <c r="J390" i="3"/>
  <c r="L390" i="3"/>
  <c r="N390" i="3" s="1"/>
  <c r="M390" i="3" s="1"/>
  <c r="C391" i="3"/>
  <c r="I391" i="3" s="1"/>
  <c r="X391" i="3" s="1"/>
  <c r="D390" i="3"/>
  <c r="P390" i="3"/>
  <c r="R390" i="3" s="1"/>
  <c r="Q390" i="3" s="1"/>
  <c r="E390" i="3"/>
  <c r="B390" i="3"/>
  <c r="F389" i="3"/>
  <c r="H389" i="3" s="1"/>
  <c r="G389" i="3"/>
  <c r="O390" i="3" l="1"/>
  <c r="V389" i="3"/>
  <c r="T389" i="3"/>
  <c r="W389" i="3"/>
  <c r="F390" i="3"/>
  <c r="H390" i="3" s="1"/>
  <c r="G390" i="3"/>
  <c r="C392" i="3"/>
  <c r="I392" i="3" s="1"/>
  <c r="X392" i="3" s="1"/>
  <c r="E391" i="3"/>
  <c r="P391" i="3"/>
  <c r="R391" i="3" s="1"/>
  <c r="Q391" i="3" s="1"/>
  <c r="D391" i="3"/>
  <c r="J391" i="3"/>
  <c r="L391" i="3"/>
  <c r="N391" i="3" s="1"/>
  <c r="M391" i="3" s="1"/>
  <c r="B391" i="3"/>
  <c r="S390" i="3"/>
  <c r="G391" i="3" l="1"/>
  <c r="F391" i="3"/>
  <c r="H391" i="3" s="1"/>
  <c r="O391" i="3"/>
  <c r="D392" i="3"/>
  <c r="C393" i="3"/>
  <c r="I393" i="3" s="1"/>
  <c r="X393" i="3" s="1"/>
  <c r="E392" i="3"/>
  <c r="B392" i="3"/>
  <c r="P392" i="3"/>
  <c r="R392" i="3" s="1"/>
  <c r="Q392" i="3" s="1"/>
  <c r="L392" i="3"/>
  <c r="N392" i="3" s="1"/>
  <c r="M392" i="3" s="1"/>
  <c r="J392" i="3"/>
  <c r="V390" i="3"/>
  <c r="W390" i="3"/>
  <c r="T390" i="3"/>
  <c r="S391" i="3"/>
  <c r="O392" i="3" l="1"/>
  <c r="S392" i="3"/>
  <c r="P393" i="3"/>
  <c r="R393" i="3" s="1"/>
  <c r="Q393" i="3" s="1"/>
  <c r="S393" i="3" s="1"/>
  <c r="E393" i="3"/>
  <c r="D393" i="3"/>
  <c r="J393" i="3"/>
  <c r="B393" i="3"/>
  <c r="L393" i="3"/>
  <c r="N393" i="3" s="1"/>
  <c r="M393" i="3" s="1"/>
  <c r="C394" i="3"/>
  <c r="I394" i="3" s="1"/>
  <c r="X394" i="3" s="1"/>
  <c r="W391" i="3"/>
  <c r="V391" i="3"/>
  <c r="T391" i="3"/>
  <c r="F392" i="3"/>
  <c r="H392" i="3" s="1"/>
  <c r="G392" i="3"/>
  <c r="T392" i="3" l="1"/>
  <c r="W392" i="3"/>
  <c r="V392" i="3"/>
  <c r="C395" i="3"/>
  <c r="I395" i="3" s="1"/>
  <c r="X395" i="3" s="1"/>
  <c r="E394" i="3"/>
  <c r="P394" i="3"/>
  <c r="R394" i="3" s="1"/>
  <c r="Q394" i="3" s="1"/>
  <c r="D394" i="3"/>
  <c r="L394" i="3"/>
  <c r="N394" i="3" s="1"/>
  <c r="M394" i="3" s="1"/>
  <c r="O394" i="3" s="1"/>
  <c r="J394" i="3"/>
  <c r="B394" i="3"/>
  <c r="F393" i="3"/>
  <c r="H393" i="3" s="1"/>
  <c r="G393" i="3"/>
  <c r="O393" i="3"/>
  <c r="T393" i="3" l="1"/>
  <c r="V393" i="3"/>
  <c r="W393" i="3"/>
  <c r="F394" i="3"/>
  <c r="H394" i="3" s="1"/>
  <c r="G394" i="3"/>
  <c r="S394" i="3"/>
  <c r="C396" i="3"/>
  <c r="I396" i="3" s="1"/>
  <c r="X396" i="3" s="1"/>
  <c r="D395" i="3"/>
  <c r="P395" i="3"/>
  <c r="R395" i="3" s="1"/>
  <c r="Q395" i="3" s="1"/>
  <c r="S395" i="3" s="1"/>
  <c r="L395" i="3"/>
  <c r="N395" i="3" s="1"/>
  <c r="M395" i="3" s="1"/>
  <c r="O395" i="3" s="1"/>
  <c r="E395" i="3"/>
  <c r="J395" i="3"/>
  <c r="B395" i="3"/>
  <c r="G395" i="3" l="1"/>
  <c r="F395" i="3"/>
  <c r="H395" i="3" s="1"/>
  <c r="D396" i="3"/>
  <c r="E396" i="3"/>
  <c r="L396" i="3"/>
  <c r="N396" i="3" s="1"/>
  <c r="M396" i="3" s="1"/>
  <c r="C397" i="3"/>
  <c r="I397" i="3" s="1"/>
  <c r="X397" i="3" s="1"/>
  <c r="P396" i="3"/>
  <c r="R396" i="3" s="1"/>
  <c r="Q396" i="3" s="1"/>
  <c r="S396" i="3" s="1"/>
  <c r="B396" i="3"/>
  <c r="J396" i="3"/>
  <c r="W394" i="3"/>
  <c r="V394" i="3"/>
  <c r="T394" i="3"/>
  <c r="O396" i="3" l="1"/>
  <c r="L397" i="3"/>
  <c r="N397" i="3" s="1"/>
  <c r="M397" i="3" s="1"/>
  <c r="C398" i="3"/>
  <c r="I398" i="3" s="1"/>
  <c r="X398" i="3" s="1"/>
  <c r="B397" i="3"/>
  <c r="J397" i="3"/>
  <c r="E397" i="3"/>
  <c r="D397" i="3"/>
  <c r="P397" i="3"/>
  <c r="R397" i="3" s="1"/>
  <c r="Q397" i="3" s="1"/>
  <c r="F396" i="3"/>
  <c r="H396" i="3" s="1"/>
  <c r="G396" i="3"/>
  <c r="T395" i="3"/>
  <c r="W395" i="3"/>
  <c r="V395" i="3"/>
  <c r="O397" i="3" l="1"/>
  <c r="G397" i="3"/>
  <c r="F397" i="3"/>
  <c r="H397" i="3" s="1"/>
  <c r="T396" i="3"/>
  <c r="W396" i="3"/>
  <c r="V396" i="3"/>
  <c r="S397" i="3"/>
  <c r="D398" i="3"/>
  <c r="L398" i="3"/>
  <c r="N398" i="3" s="1"/>
  <c r="M398" i="3" s="1"/>
  <c r="B398" i="3"/>
  <c r="J398" i="3"/>
  <c r="P398" i="3"/>
  <c r="R398" i="3" s="1"/>
  <c r="Q398" i="3" s="1"/>
  <c r="S398" i="3" s="1"/>
  <c r="E398" i="3"/>
  <c r="C399" i="3"/>
  <c r="I399" i="3" s="1"/>
  <c r="X399" i="3" s="1"/>
  <c r="O398" i="3" l="1"/>
  <c r="F398" i="3"/>
  <c r="H398" i="3" s="1"/>
  <c r="G398" i="3"/>
  <c r="T397" i="3"/>
  <c r="W397" i="3"/>
  <c r="V397" i="3"/>
  <c r="E399" i="3"/>
  <c r="D399" i="3"/>
  <c r="B399" i="3"/>
  <c r="C400" i="3"/>
  <c r="I400" i="3" s="1"/>
  <c r="X400" i="3" s="1"/>
  <c r="P399" i="3"/>
  <c r="R399" i="3" s="1"/>
  <c r="Q399" i="3" s="1"/>
  <c r="S399" i="3" s="1"/>
  <c r="J399" i="3"/>
  <c r="L399" i="3"/>
  <c r="N399" i="3" s="1"/>
  <c r="M399" i="3" s="1"/>
  <c r="O399" i="3" l="1"/>
  <c r="F399" i="3"/>
  <c r="H399" i="3" s="1"/>
  <c r="G399" i="3"/>
  <c r="B400" i="3"/>
  <c r="E400" i="3"/>
  <c r="L400" i="3"/>
  <c r="N400" i="3" s="1"/>
  <c r="M400" i="3" s="1"/>
  <c r="J400" i="3"/>
  <c r="P400" i="3"/>
  <c r="R400" i="3" s="1"/>
  <c r="Q400" i="3" s="1"/>
  <c r="C401" i="3"/>
  <c r="I401" i="3" s="1"/>
  <c r="X401" i="3" s="1"/>
  <c r="D400" i="3"/>
  <c r="W398" i="3"/>
  <c r="T398" i="3"/>
  <c r="V398" i="3"/>
  <c r="O400" i="3" l="1"/>
  <c r="F400" i="3"/>
  <c r="H400" i="3" s="1"/>
  <c r="G400" i="3"/>
  <c r="S400" i="3"/>
  <c r="V399" i="3"/>
  <c r="T399" i="3"/>
  <c r="W399" i="3"/>
  <c r="P401" i="3"/>
  <c r="R401" i="3" s="1"/>
  <c r="Q401" i="3" s="1"/>
  <c r="S401" i="3" s="1"/>
  <c r="D401" i="3"/>
  <c r="E401" i="3"/>
  <c r="B401" i="3"/>
  <c r="C402" i="3"/>
  <c r="I402" i="3" s="1"/>
  <c r="X402" i="3" s="1"/>
  <c r="L401" i="3"/>
  <c r="N401" i="3" s="1"/>
  <c r="M401" i="3" s="1"/>
  <c r="J401" i="3"/>
  <c r="P402" i="3" l="1"/>
  <c r="R402" i="3" s="1"/>
  <c r="Q402" i="3" s="1"/>
  <c r="S402" i="3" s="1"/>
  <c r="B402" i="3"/>
  <c r="L402" i="3"/>
  <c r="N402" i="3" s="1"/>
  <c r="M402" i="3" s="1"/>
  <c r="E402" i="3"/>
  <c r="D402" i="3"/>
  <c r="J402" i="3"/>
  <c r="C403" i="3"/>
  <c r="I403" i="3" s="1"/>
  <c r="X403" i="3" s="1"/>
  <c r="F401" i="3"/>
  <c r="H401" i="3" s="1"/>
  <c r="G401" i="3"/>
  <c r="W400" i="3"/>
  <c r="V400" i="3"/>
  <c r="T400" i="3"/>
  <c r="O401" i="3"/>
  <c r="V401" i="3" l="1"/>
  <c r="W401" i="3"/>
  <c r="T401" i="3"/>
  <c r="D403" i="3"/>
  <c r="J403" i="3"/>
  <c r="L403" i="3"/>
  <c r="N403" i="3" s="1"/>
  <c r="M403" i="3" s="1"/>
  <c r="P403" i="3"/>
  <c r="R403" i="3" s="1"/>
  <c r="Q403" i="3" s="1"/>
  <c r="S403" i="3" s="1"/>
  <c r="E403" i="3"/>
  <c r="C404" i="3"/>
  <c r="I404" i="3" s="1"/>
  <c r="X404" i="3" s="1"/>
  <c r="B403" i="3"/>
  <c r="G402" i="3"/>
  <c r="F402" i="3"/>
  <c r="H402" i="3" s="1"/>
  <c r="O402" i="3"/>
  <c r="V402" i="3" l="1"/>
  <c r="W402" i="3"/>
  <c r="T402" i="3"/>
  <c r="O403" i="3"/>
  <c r="L404" i="3"/>
  <c r="N404" i="3" s="1"/>
  <c r="M404" i="3" s="1"/>
  <c r="C405" i="3"/>
  <c r="I405" i="3" s="1"/>
  <c r="X405" i="3" s="1"/>
  <c r="D404" i="3"/>
  <c r="P404" i="3"/>
  <c r="R404" i="3" s="1"/>
  <c r="Q404" i="3" s="1"/>
  <c r="J404" i="3"/>
  <c r="B404" i="3"/>
  <c r="E404" i="3"/>
  <c r="F403" i="3"/>
  <c r="H403" i="3" s="1"/>
  <c r="G403" i="3"/>
  <c r="T403" i="3" l="1"/>
  <c r="W403" i="3"/>
  <c r="V403" i="3"/>
  <c r="S404" i="3"/>
  <c r="J405" i="3"/>
  <c r="L405" i="3"/>
  <c r="N405" i="3" s="1"/>
  <c r="M405" i="3" s="1"/>
  <c r="D405" i="3"/>
  <c r="P405" i="3"/>
  <c r="R405" i="3" s="1"/>
  <c r="Q405" i="3" s="1"/>
  <c r="B405" i="3"/>
  <c r="C406" i="3"/>
  <c r="I406" i="3" s="1"/>
  <c r="X406" i="3" s="1"/>
  <c r="E405" i="3"/>
  <c r="O404" i="3"/>
  <c r="F404" i="3"/>
  <c r="H404" i="3" s="1"/>
  <c r="G404" i="3"/>
  <c r="W404" i="3" l="1"/>
  <c r="V404" i="3"/>
  <c r="T404" i="3"/>
  <c r="G405" i="3"/>
  <c r="F405" i="3"/>
  <c r="H405" i="3" s="1"/>
  <c r="L406" i="3"/>
  <c r="N406" i="3" s="1"/>
  <c r="M406" i="3" s="1"/>
  <c r="O406" i="3" s="1"/>
  <c r="C407" i="3"/>
  <c r="I407" i="3" s="1"/>
  <c r="X407" i="3" s="1"/>
  <c r="P406" i="3"/>
  <c r="R406" i="3" s="1"/>
  <c r="Q406" i="3" s="1"/>
  <c r="D406" i="3"/>
  <c r="J406" i="3"/>
  <c r="B406" i="3"/>
  <c r="E406" i="3"/>
  <c r="S405" i="3"/>
  <c r="O405" i="3"/>
  <c r="S406" i="3" l="1"/>
  <c r="T405" i="3"/>
  <c r="V405" i="3"/>
  <c r="W405" i="3"/>
  <c r="F406" i="3"/>
  <c r="H406" i="3" s="1"/>
  <c r="G406" i="3"/>
  <c r="C408" i="3"/>
  <c r="I408" i="3" s="1"/>
  <c r="X408" i="3" s="1"/>
  <c r="P407" i="3"/>
  <c r="R407" i="3" s="1"/>
  <c r="Q407" i="3" s="1"/>
  <c r="L407" i="3"/>
  <c r="N407" i="3" s="1"/>
  <c r="M407" i="3" s="1"/>
  <c r="O407" i="3" s="1"/>
  <c r="D407" i="3"/>
  <c r="E407" i="3"/>
  <c r="B407" i="3"/>
  <c r="J407" i="3"/>
  <c r="L408" i="3" l="1"/>
  <c r="N408" i="3" s="1"/>
  <c r="M408" i="3" s="1"/>
  <c r="E408" i="3"/>
  <c r="D408" i="3"/>
  <c r="B408" i="3"/>
  <c r="P408" i="3"/>
  <c r="R408" i="3" s="1"/>
  <c r="Q408" i="3" s="1"/>
  <c r="C409" i="3"/>
  <c r="I409" i="3" s="1"/>
  <c r="X409" i="3" s="1"/>
  <c r="J408" i="3"/>
  <c r="S407" i="3"/>
  <c r="F407" i="3"/>
  <c r="H407" i="3" s="1"/>
  <c r="G407" i="3"/>
  <c r="W406" i="3"/>
  <c r="T406" i="3"/>
  <c r="V406" i="3"/>
  <c r="O408" i="3" l="1"/>
  <c r="D409" i="3"/>
  <c r="J409" i="3"/>
  <c r="E409" i="3"/>
  <c r="L409" i="3"/>
  <c r="N409" i="3" s="1"/>
  <c r="M409" i="3" s="1"/>
  <c r="C410" i="3"/>
  <c r="I410" i="3" s="1"/>
  <c r="X410" i="3" s="1"/>
  <c r="B409" i="3"/>
  <c r="P409" i="3"/>
  <c r="R409" i="3" s="1"/>
  <c r="Q409" i="3" s="1"/>
  <c r="T407" i="3"/>
  <c r="V407" i="3"/>
  <c r="W407" i="3"/>
  <c r="F408" i="3"/>
  <c r="H408" i="3" s="1"/>
  <c r="G408" i="3"/>
  <c r="S408" i="3"/>
  <c r="T408" i="3" l="1"/>
  <c r="W408" i="3"/>
  <c r="V408" i="3"/>
  <c r="D410" i="3"/>
  <c r="C411" i="3"/>
  <c r="I411" i="3" s="1"/>
  <c r="X411" i="3" s="1"/>
  <c r="E410" i="3"/>
  <c r="L410" i="3"/>
  <c r="N410" i="3" s="1"/>
  <c r="M410" i="3" s="1"/>
  <c r="O410" i="3" s="1"/>
  <c r="J410" i="3"/>
  <c r="P410" i="3"/>
  <c r="R410" i="3" s="1"/>
  <c r="Q410" i="3" s="1"/>
  <c r="B410" i="3"/>
  <c r="F409" i="3"/>
  <c r="H409" i="3" s="1"/>
  <c r="G409" i="3"/>
  <c r="O409" i="3"/>
  <c r="S409" i="3"/>
  <c r="J411" i="3" l="1"/>
  <c r="C412" i="3"/>
  <c r="I412" i="3" s="1"/>
  <c r="X412" i="3" s="1"/>
  <c r="D411" i="3"/>
  <c r="L411" i="3"/>
  <c r="N411" i="3" s="1"/>
  <c r="M411" i="3" s="1"/>
  <c r="B411" i="3"/>
  <c r="E411" i="3"/>
  <c r="P411" i="3"/>
  <c r="R411" i="3" s="1"/>
  <c r="Q411" i="3" s="1"/>
  <c r="F410" i="3"/>
  <c r="H410" i="3" s="1"/>
  <c r="G410" i="3"/>
  <c r="V409" i="3"/>
  <c r="W409" i="3"/>
  <c r="T409" i="3"/>
  <c r="S410" i="3"/>
  <c r="F411" i="3" l="1"/>
  <c r="H411" i="3" s="1"/>
  <c r="G411" i="3"/>
  <c r="C413" i="3"/>
  <c r="I413" i="3" s="1"/>
  <c r="X413" i="3" s="1"/>
  <c r="E412" i="3"/>
  <c r="D412" i="3"/>
  <c r="P412" i="3"/>
  <c r="R412" i="3" s="1"/>
  <c r="Q412" i="3" s="1"/>
  <c r="J412" i="3"/>
  <c r="B412" i="3"/>
  <c r="L412" i="3"/>
  <c r="N412" i="3" s="1"/>
  <c r="M412" i="3" s="1"/>
  <c r="V410" i="3"/>
  <c r="W410" i="3"/>
  <c r="T410" i="3"/>
  <c r="O411" i="3"/>
  <c r="S411" i="3"/>
  <c r="S412" i="3" l="1"/>
  <c r="F412" i="3"/>
  <c r="H412" i="3" s="1"/>
  <c r="G412" i="3"/>
  <c r="O412" i="3"/>
  <c r="B413" i="3"/>
  <c r="E413" i="3"/>
  <c r="D413" i="3"/>
  <c r="C414" i="3"/>
  <c r="I414" i="3" s="1"/>
  <c r="X414" i="3" s="1"/>
  <c r="P413" i="3"/>
  <c r="R413" i="3" s="1"/>
  <c r="Q413" i="3" s="1"/>
  <c r="S413" i="3" s="1"/>
  <c r="J413" i="3"/>
  <c r="L413" i="3"/>
  <c r="N413" i="3" s="1"/>
  <c r="M413" i="3" s="1"/>
  <c r="V411" i="3"/>
  <c r="W411" i="3"/>
  <c r="T411" i="3"/>
  <c r="O413" i="3" l="1"/>
  <c r="D414" i="3"/>
  <c r="L414" i="3"/>
  <c r="N414" i="3" s="1"/>
  <c r="M414" i="3" s="1"/>
  <c r="B414" i="3"/>
  <c r="J414" i="3"/>
  <c r="C415" i="3"/>
  <c r="I415" i="3" s="1"/>
  <c r="X415" i="3" s="1"/>
  <c r="P414" i="3"/>
  <c r="R414" i="3" s="1"/>
  <c r="Q414" i="3" s="1"/>
  <c r="E414" i="3"/>
  <c r="G413" i="3"/>
  <c r="F413" i="3"/>
  <c r="H413" i="3" s="1"/>
  <c r="T412" i="3"/>
  <c r="W412" i="3"/>
  <c r="V412" i="3"/>
  <c r="E415" i="3" l="1"/>
  <c r="D415" i="3"/>
  <c r="C416" i="3"/>
  <c r="I416" i="3" s="1"/>
  <c r="X416" i="3" s="1"/>
  <c r="L415" i="3"/>
  <c r="N415" i="3" s="1"/>
  <c r="M415" i="3" s="1"/>
  <c r="P415" i="3"/>
  <c r="R415" i="3" s="1"/>
  <c r="Q415" i="3" s="1"/>
  <c r="B415" i="3"/>
  <c r="J415" i="3"/>
  <c r="V413" i="3"/>
  <c r="T413" i="3"/>
  <c r="W413" i="3"/>
  <c r="S414" i="3"/>
  <c r="O414" i="3"/>
  <c r="G414" i="3"/>
  <c r="F414" i="3"/>
  <c r="H414" i="3" s="1"/>
  <c r="O415" i="3" l="1"/>
  <c r="J416" i="3"/>
  <c r="D416" i="3"/>
  <c r="B416" i="3"/>
  <c r="L416" i="3"/>
  <c r="N416" i="3" s="1"/>
  <c r="M416" i="3" s="1"/>
  <c r="P416" i="3"/>
  <c r="R416" i="3" s="1"/>
  <c r="Q416" i="3" s="1"/>
  <c r="E416" i="3"/>
  <c r="C417" i="3"/>
  <c r="I417" i="3" s="1"/>
  <c r="X417" i="3" s="1"/>
  <c r="W414" i="3"/>
  <c r="V414" i="3"/>
  <c r="T414" i="3"/>
  <c r="S415" i="3"/>
  <c r="F415" i="3"/>
  <c r="H415" i="3" s="1"/>
  <c r="G415" i="3"/>
  <c r="L417" i="3" l="1"/>
  <c r="N417" i="3" s="1"/>
  <c r="M417" i="3" s="1"/>
  <c r="C418" i="3"/>
  <c r="I418" i="3" s="1"/>
  <c r="X418" i="3" s="1"/>
  <c r="E417" i="3"/>
  <c r="P417" i="3"/>
  <c r="R417" i="3" s="1"/>
  <c r="Q417" i="3" s="1"/>
  <c r="J417" i="3"/>
  <c r="D417" i="3"/>
  <c r="B417" i="3"/>
  <c r="G416" i="3"/>
  <c r="F416" i="3"/>
  <c r="H416" i="3" s="1"/>
  <c r="S416" i="3"/>
  <c r="O416" i="3"/>
  <c r="W415" i="3"/>
  <c r="V415" i="3"/>
  <c r="T415" i="3"/>
  <c r="O417" i="3" l="1"/>
  <c r="G417" i="3"/>
  <c r="F417" i="3"/>
  <c r="H417" i="3" s="1"/>
  <c r="V416" i="3"/>
  <c r="W416" i="3"/>
  <c r="T416" i="3"/>
  <c r="L418" i="3"/>
  <c r="N418" i="3" s="1"/>
  <c r="M418" i="3" s="1"/>
  <c r="E418" i="3"/>
  <c r="J418" i="3"/>
  <c r="P418" i="3"/>
  <c r="R418" i="3" s="1"/>
  <c r="Q418" i="3" s="1"/>
  <c r="S418" i="3" s="1"/>
  <c r="B418" i="3"/>
  <c r="C419" i="3"/>
  <c r="I419" i="3" s="1"/>
  <c r="X419" i="3" s="1"/>
  <c r="D418" i="3"/>
  <c r="S417" i="3"/>
  <c r="F418" i="3" l="1"/>
  <c r="H418" i="3" s="1"/>
  <c r="G418" i="3"/>
  <c r="D419" i="3"/>
  <c r="J419" i="3"/>
  <c r="B419" i="3"/>
  <c r="C420" i="3"/>
  <c r="I420" i="3" s="1"/>
  <c r="X420" i="3" s="1"/>
  <c r="E419" i="3"/>
  <c r="P419" i="3"/>
  <c r="R419" i="3" s="1"/>
  <c r="Q419" i="3" s="1"/>
  <c r="L419" i="3"/>
  <c r="N419" i="3" s="1"/>
  <c r="M419" i="3" s="1"/>
  <c r="O419" i="3" s="1"/>
  <c r="W417" i="3"/>
  <c r="T417" i="3"/>
  <c r="V417" i="3"/>
  <c r="O418" i="3"/>
  <c r="P420" i="3" l="1"/>
  <c r="R420" i="3" s="1"/>
  <c r="Q420" i="3" s="1"/>
  <c r="S420" i="3" s="1"/>
  <c r="E420" i="3"/>
  <c r="D420" i="3"/>
  <c r="C421" i="3"/>
  <c r="I421" i="3" s="1"/>
  <c r="X421" i="3" s="1"/>
  <c r="B420" i="3"/>
  <c r="L420" i="3"/>
  <c r="N420" i="3" s="1"/>
  <c r="M420" i="3" s="1"/>
  <c r="J420" i="3"/>
  <c r="G419" i="3"/>
  <c r="F419" i="3"/>
  <c r="H419" i="3" s="1"/>
  <c r="S419" i="3"/>
  <c r="W418" i="3"/>
  <c r="T418" i="3"/>
  <c r="V418" i="3"/>
  <c r="T419" i="3" l="1"/>
  <c r="V419" i="3"/>
  <c r="W419" i="3"/>
  <c r="L421" i="3"/>
  <c r="N421" i="3" s="1"/>
  <c r="M421" i="3" s="1"/>
  <c r="C422" i="3"/>
  <c r="I422" i="3" s="1"/>
  <c r="X422" i="3" s="1"/>
  <c r="P421" i="3"/>
  <c r="R421" i="3" s="1"/>
  <c r="Q421" i="3" s="1"/>
  <c r="J421" i="3"/>
  <c r="B421" i="3"/>
  <c r="D421" i="3"/>
  <c r="E421" i="3"/>
  <c r="F420" i="3"/>
  <c r="H420" i="3" s="1"/>
  <c r="G420" i="3"/>
  <c r="O420" i="3"/>
  <c r="S421" i="3" l="1"/>
  <c r="L422" i="3"/>
  <c r="N422" i="3" s="1"/>
  <c r="M422" i="3" s="1"/>
  <c r="O422" i="3" s="1"/>
  <c r="P422" i="3"/>
  <c r="R422" i="3" s="1"/>
  <c r="Q422" i="3" s="1"/>
  <c r="S422" i="3" s="1"/>
  <c r="C423" i="3"/>
  <c r="I423" i="3" s="1"/>
  <c r="X423" i="3" s="1"/>
  <c r="J422" i="3"/>
  <c r="D422" i="3"/>
  <c r="B422" i="3"/>
  <c r="E422" i="3"/>
  <c r="V420" i="3"/>
  <c r="T420" i="3"/>
  <c r="W420" i="3"/>
  <c r="F421" i="3"/>
  <c r="H421" i="3" s="1"/>
  <c r="G421" i="3"/>
  <c r="O421" i="3"/>
  <c r="W421" i="3" l="1"/>
  <c r="T421" i="3"/>
  <c r="V421" i="3"/>
  <c r="L423" i="3"/>
  <c r="N423" i="3" s="1"/>
  <c r="M423" i="3" s="1"/>
  <c r="D423" i="3"/>
  <c r="B423" i="3"/>
  <c r="E423" i="3"/>
  <c r="P423" i="3"/>
  <c r="R423" i="3" s="1"/>
  <c r="Q423" i="3" s="1"/>
  <c r="J423" i="3"/>
  <c r="C424" i="3"/>
  <c r="I424" i="3" s="1"/>
  <c r="X424" i="3" s="1"/>
  <c r="F422" i="3"/>
  <c r="H422" i="3" s="1"/>
  <c r="G422" i="3"/>
  <c r="S423" i="3" l="1"/>
  <c r="V422" i="3"/>
  <c r="W422" i="3"/>
  <c r="T422" i="3"/>
  <c r="G423" i="3"/>
  <c r="F423" i="3"/>
  <c r="H423" i="3" s="1"/>
  <c r="B424" i="3"/>
  <c r="C425" i="3"/>
  <c r="I425" i="3" s="1"/>
  <c r="X425" i="3" s="1"/>
  <c r="J424" i="3"/>
  <c r="P424" i="3"/>
  <c r="R424" i="3" s="1"/>
  <c r="Q424" i="3" s="1"/>
  <c r="L424" i="3"/>
  <c r="N424" i="3" s="1"/>
  <c r="M424" i="3" s="1"/>
  <c r="E424" i="3"/>
  <c r="D424" i="3"/>
  <c r="O423" i="3"/>
  <c r="S424" i="3" l="1"/>
  <c r="O424" i="3"/>
  <c r="F424" i="3"/>
  <c r="H424" i="3" s="1"/>
  <c r="G424" i="3"/>
  <c r="T423" i="3"/>
  <c r="V423" i="3"/>
  <c r="W423" i="3"/>
  <c r="J425" i="3"/>
  <c r="E425" i="3"/>
  <c r="B425" i="3"/>
  <c r="D425" i="3"/>
  <c r="C426" i="3"/>
  <c r="I426" i="3" s="1"/>
  <c r="X426" i="3" s="1"/>
  <c r="L425" i="3"/>
  <c r="N425" i="3" s="1"/>
  <c r="M425" i="3" s="1"/>
  <c r="O425" i="3" s="1"/>
  <c r="P425" i="3"/>
  <c r="R425" i="3" s="1"/>
  <c r="Q425" i="3" s="1"/>
  <c r="G425" i="3" l="1"/>
  <c r="F425" i="3"/>
  <c r="H425" i="3" s="1"/>
  <c r="S425" i="3"/>
  <c r="P426" i="3"/>
  <c r="R426" i="3" s="1"/>
  <c r="Q426" i="3" s="1"/>
  <c r="C427" i="3"/>
  <c r="I427" i="3" s="1"/>
  <c r="X427" i="3" s="1"/>
  <c r="D426" i="3"/>
  <c r="E426" i="3"/>
  <c r="B426" i="3"/>
  <c r="L426" i="3"/>
  <c r="N426" i="3" s="1"/>
  <c r="M426" i="3" s="1"/>
  <c r="J426" i="3"/>
  <c r="T424" i="3"/>
  <c r="W424" i="3"/>
  <c r="V424" i="3"/>
  <c r="O426" i="3" l="1"/>
  <c r="S426" i="3"/>
  <c r="V425" i="3"/>
  <c r="T425" i="3"/>
  <c r="W425" i="3"/>
  <c r="C428" i="3"/>
  <c r="I428" i="3" s="1"/>
  <c r="X428" i="3" s="1"/>
  <c r="B427" i="3"/>
  <c r="P427" i="3"/>
  <c r="R427" i="3" s="1"/>
  <c r="Q427" i="3" s="1"/>
  <c r="S427" i="3" s="1"/>
  <c r="D427" i="3"/>
  <c r="E427" i="3"/>
  <c r="L427" i="3"/>
  <c r="N427" i="3" s="1"/>
  <c r="M427" i="3" s="1"/>
  <c r="O427" i="3" s="1"/>
  <c r="J427" i="3"/>
  <c r="G426" i="3"/>
  <c r="F426" i="3"/>
  <c r="H426" i="3" s="1"/>
  <c r="W426" i="3" l="1"/>
  <c r="T426" i="3"/>
  <c r="V426" i="3"/>
  <c r="J428" i="3"/>
  <c r="B428" i="3"/>
  <c r="E428" i="3"/>
  <c r="C429" i="3"/>
  <c r="I429" i="3" s="1"/>
  <c r="X429" i="3" s="1"/>
  <c r="L428" i="3"/>
  <c r="N428" i="3" s="1"/>
  <c r="M428" i="3" s="1"/>
  <c r="P428" i="3"/>
  <c r="R428" i="3" s="1"/>
  <c r="Q428" i="3" s="1"/>
  <c r="D428" i="3"/>
  <c r="G427" i="3"/>
  <c r="F427" i="3"/>
  <c r="H427" i="3" s="1"/>
  <c r="S428" i="3" l="1"/>
  <c r="T427" i="3"/>
  <c r="W427" i="3"/>
  <c r="V427" i="3"/>
  <c r="G428" i="3"/>
  <c r="F428" i="3"/>
  <c r="H428" i="3" s="1"/>
  <c r="P429" i="3"/>
  <c r="R429" i="3" s="1"/>
  <c r="Q429" i="3" s="1"/>
  <c r="E429" i="3"/>
  <c r="L429" i="3"/>
  <c r="N429" i="3" s="1"/>
  <c r="M429" i="3" s="1"/>
  <c r="D429" i="3"/>
  <c r="B429" i="3"/>
  <c r="J429" i="3"/>
  <c r="C430" i="3"/>
  <c r="I430" i="3" s="1"/>
  <c r="X430" i="3" s="1"/>
  <c r="O428" i="3"/>
  <c r="S429" i="3" l="1"/>
  <c r="F429" i="3"/>
  <c r="H429" i="3" s="1"/>
  <c r="G429" i="3"/>
  <c r="T428" i="3"/>
  <c r="W428" i="3"/>
  <c r="V428" i="3"/>
  <c r="P430" i="3"/>
  <c r="R430" i="3" s="1"/>
  <c r="Q430" i="3" s="1"/>
  <c r="B430" i="3"/>
  <c r="J430" i="3"/>
  <c r="E430" i="3"/>
  <c r="L430" i="3"/>
  <c r="N430" i="3" s="1"/>
  <c r="M430" i="3" s="1"/>
  <c r="O430" i="3" s="1"/>
  <c r="C431" i="3"/>
  <c r="I431" i="3" s="1"/>
  <c r="X431" i="3" s="1"/>
  <c r="D430" i="3"/>
  <c r="O429" i="3"/>
  <c r="S430" i="3" l="1"/>
  <c r="E431" i="3"/>
  <c r="C432" i="3"/>
  <c r="I432" i="3" s="1"/>
  <c r="X432" i="3" s="1"/>
  <c r="L431" i="3"/>
  <c r="N431" i="3" s="1"/>
  <c r="M431" i="3" s="1"/>
  <c r="O431" i="3" s="1"/>
  <c r="D431" i="3"/>
  <c r="B431" i="3"/>
  <c r="J431" i="3"/>
  <c r="P431" i="3"/>
  <c r="R431" i="3" s="1"/>
  <c r="Q431" i="3" s="1"/>
  <c r="G430" i="3"/>
  <c r="F430" i="3"/>
  <c r="H430" i="3" s="1"/>
  <c r="T429" i="3"/>
  <c r="V429" i="3"/>
  <c r="W429" i="3"/>
  <c r="S431" i="3" l="1"/>
  <c r="D432" i="3"/>
  <c r="J432" i="3"/>
  <c r="E432" i="3"/>
  <c r="L432" i="3"/>
  <c r="N432" i="3" s="1"/>
  <c r="M432" i="3" s="1"/>
  <c r="C433" i="3"/>
  <c r="I433" i="3" s="1"/>
  <c r="X433" i="3" s="1"/>
  <c r="P432" i="3"/>
  <c r="R432" i="3" s="1"/>
  <c r="Q432" i="3" s="1"/>
  <c r="B432" i="3"/>
  <c r="F431" i="3"/>
  <c r="H431" i="3" s="1"/>
  <c r="G431" i="3"/>
  <c r="T430" i="3"/>
  <c r="V430" i="3"/>
  <c r="W430" i="3"/>
  <c r="B433" i="3" l="1"/>
  <c r="P433" i="3"/>
  <c r="R433" i="3" s="1"/>
  <c r="Q433" i="3" s="1"/>
  <c r="D433" i="3"/>
  <c r="E433" i="3"/>
  <c r="J433" i="3"/>
  <c r="C434" i="3"/>
  <c r="I434" i="3" s="1"/>
  <c r="X434" i="3" s="1"/>
  <c r="L433" i="3"/>
  <c r="N433" i="3" s="1"/>
  <c r="M433" i="3" s="1"/>
  <c r="F432" i="3"/>
  <c r="H432" i="3" s="1"/>
  <c r="G432" i="3"/>
  <c r="O432" i="3"/>
  <c r="T431" i="3"/>
  <c r="W431" i="3"/>
  <c r="V431" i="3"/>
  <c r="S432" i="3"/>
  <c r="S433" i="3" l="1"/>
  <c r="O433" i="3"/>
  <c r="D434" i="3"/>
  <c r="P434" i="3"/>
  <c r="R434" i="3" s="1"/>
  <c r="Q434" i="3" s="1"/>
  <c r="S434" i="3" s="1"/>
  <c r="E434" i="3"/>
  <c r="C435" i="3"/>
  <c r="I435" i="3" s="1"/>
  <c r="X435" i="3" s="1"/>
  <c r="B434" i="3"/>
  <c r="L434" i="3"/>
  <c r="N434" i="3" s="1"/>
  <c r="M434" i="3" s="1"/>
  <c r="J434" i="3"/>
  <c r="W432" i="3"/>
  <c r="T432" i="3"/>
  <c r="V432" i="3"/>
  <c r="G433" i="3"/>
  <c r="F433" i="3"/>
  <c r="H433" i="3" s="1"/>
  <c r="O434" i="3" l="1"/>
  <c r="F434" i="3"/>
  <c r="H434" i="3" s="1"/>
  <c r="G434" i="3"/>
  <c r="W433" i="3"/>
  <c r="T433" i="3"/>
  <c r="V433" i="3"/>
  <c r="P435" i="3"/>
  <c r="R435" i="3" s="1"/>
  <c r="Q435" i="3" s="1"/>
  <c r="D435" i="3"/>
  <c r="J435" i="3"/>
  <c r="L435" i="3"/>
  <c r="N435" i="3" s="1"/>
  <c r="M435" i="3" s="1"/>
  <c r="C436" i="3"/>
  <c r="I436" i="3" s="1"/>
  <c r="X436" i="3" s="1"/>
  <c r="B435" i="3"/>
  <c r="E435" i="3"/>
  <c r="O435" i="3" l="1"/>
  <c r="G435" i="3"/>
  <c r="F435" i="3"/>
  <c r="H435" i="3" s="1"/>
  <c r="J436" i="3"/>
  <c r="B436" i="3"/>
  <c r="D436" i="3"/>
  <c r="P436" i="3"/>
  <c r="R436" i="3" s="1"/>
  <c r="Q436" i="3" s="1"/>
  <c r="S436" i="3" s="1"/>
  <c r="C437" i="3"/>
  <c r="I437" i="3" s="1"/>
  <c r="X437" i="3" s="1"/>
  <c r="E436" i="3"/>
  <c r="L436" i="3"/>
  <c r="N436" i="3" s="1"/>
  <c r="M436" i="3" s="1"/>
  <c r="S435" i="3"/>
  <c r="V434" i="3"/>
  <c r="W434" i="3"/>
  <c r="T434" i="3"/>
  <c r="O436" i="3" l="1"/>
  <c r="V435" i="3"/>
  <c r="W435" i="3"/>
  <c r="T435" i="3"/>
  <c r="P437" i="3"/>
  <c r="R437" i="3" s="1"/>
  <c r="Q437" i="3" s="1"/>
  <c r="E437" i="3"/>
  <c r="B437" i="3"/>
  <c r="J437" i="3"/>
  <c r="C438" i="3"/>
  <c r="I438" i="3" s="1"/>
  <c r="X438" i="3" s="1"/>
  <c r="D437" i="3"/>
  <c r="L437" i="3"/>
  <c r="N437" i="3" s="1"/>
  <c r="M437" i="3" s="1"/>
  <c r="F436" i="3"/>
  <c r="H436" i="3" s="1"/>
  <c r="G436" i="3"/>
  <c r="V436" i="3" l="1"/>
  <c r="T436" i="3"/>
  <c r="W436" i="3"/>
  <c r="S437" i="3"/>
  <c r="G437" i="3"/>
  <c r="F437" i="3"/>
  <c r="H437" i="3" s="1"/>
  <c r="O437" i="3"/>
  <c r="L438" i="3"/>
  <c r="N438" i="3" s="1"/>
  <c r="M438" i="3" s="1"/>
  <c r="D438" i="3"/>
  <c r="C439" i="3"/>
  <c r="I439" i="3" s="1"/>
  <c r="X439" i="3" s="1"/>
  <c r="J438" i="3"/>
  <c r="B438" i="3"/>
  <c r="P438" i="3"/>
  <c r="R438" i="3" s="1"/>
  <c r="Q438" i="3" s="1"/>
  <c r="S438" i="3" s="1"/>
  <c r="E438" i="3"/>
  <c r="T437" i="3" l="1"/>
  <c r="V437" i="3"/>
  <c r="W437" i="3"/>
  <c r="P439" i="3"/>
  <c r="R439" i="3" s="1"/>
  <c r="Q439" i="3" s="1"/>
  <c r="S439" i="3" s="1"/>
  <c r="E439" i="3"/>
  <c r="L439" i="3"/>
  <c r="N439" i="3" s="1"/>
  <c r="M439" i="3" s="1"/>
  <c r="C440" i="3"/>
  <c r="I440" i="3" s="1"/>
  <c r="X440" i="3" s="1"/>
  <c r="J439" i="3"/>
  <c r="B439" i="3"/>
  <c r="D439" i="3"/>
  <c r="O438" i="3"/>
  <c r="G438" i="3"/>
  <c r="F438" i="3"/>
  <c r="H438" i="3" s="1"/>
  <c r="T438" i="3" l="1"/>
  <c r="W438" i="3"/>
  <c r="V438" i="3"/>
  <c r="F439" i="3"/>
  <c r="H439" i="3" s="1"/>
  <c r="G439" i="3"/>
  <c r="O439" i="3"/>
  <c r="P440" i="3"/>
  <c r="R440" i="3" s="1"/>
  <c r="Q440" i="3" s="1"/>
  <c r="D440" i="3"/>
  <c r="E440" i="3"/>
  <c r="B440" i="3"/>
  <c r="J440" i="3"/>
  <c r="L440" i="3"/>
  <c r="N440" i="3" s="1"/>
  <c r="M440" i="3" s="1"/>
  <c r="C441" i="3"/>
  <c r="I441" i="3" s="1"/>
  <c r="X441" i="3" s="1"/>
  <c r="O440" i="3" l="1"/>
  <c r="S440" i="3"/>
  <c r="D441" i="3"/>
  <c r="L441" i="3"/>
  <c r="N441" i="3" s="1"/>
  <c r="M441" i="3" s="1"/>
  <c r="P441" i="3"/>
  <c r="R441" i="3" s="1"/>
  <c r="Q441" i="3" s="1"/>
  <c r="S441" i="3" s="1"/>
  <c r="J441" i="3"/>
  <c r="E441" i="3"/>
  <c r="B441" i="3"/>
  <c r="C442" i="3"/>
  <c r="I442" i="3" s="1"/>
  <c r="X442" i="3" s="1"/>
  <c r="V439" i="3"/>
  <c r="W439" i="3"/>
  <c r="T439" i="3"/>
  <c r="G440" i="3"/>
  <c r="F440" i="3"/>
  <c r="H440" i="3" s="1"/>
  <c r="W440" i="3" l="1"/>
  <c r="V440" i="3"/>
  <c r="T440" i="3"/>
  <c r="G441" i="3"/>
  <c r="F441" i="3"/>
  <c r="H441" i="3" s="1"/>
  <c r="O441" i="3"/>
  <c r="B442" i="3"/>
  <c r="C443" i="3"/>
  <c r="I443" i="3" s="1"/>
  <c r="X443" i="3" s="1"/>
  <c r="E442" i="3"/>
  <c r="D442" i="3"/>
  <c r="J442" i="3"/>
  <c r="P442" i="3"/>
  <c r="R442" i="3" s="1"/>
  <c r="Q442" i="3" s="1"/>
  <c r="S442" i="3" s="1"/>
  <c r="L442" i="3"/>
  <c r="N442" i="3" s="1"/>
  <c r="M442" i="3" s="1"/>
  <c r="W441" i="3" l="1"/>
  <c r="V441" i="3"/>
  <c r="T441" i="3"/>
  <c r="G442" i="3"/>
  <c r="F442" i="3"/>
  <c r="H442" i="3" s="1"/>
  <c r="O442" i="3"/>
  <c r="J443" i="3"/>
  <c r="C444" i="3"/>
  <c r="I444" i="3" s="1"/>
  <c r="X444" i="3" s="1"/>
  <c r="L443" i="3"/>
  <c r="N443" i="3" s="1"/>
  <c r="M443" i="3" s="1"/>
  <c r="E443" i="3"/>
  <c r="B443" i="3"/>
  <c r="P443" i="3"/>
  <c r="R443" i="3" s="1"/>
  <c r="Q443" i="3" s="1"/>
  <c r="S443" i="3" s="1"/>
  <c r="D443" i="3"/>
  <c r="O443" i="3" l="1"/>
  <c r="B444" i="3"/>
  <c r="E444" i="3"/>
  <c r="D444" i="3"/>
  <c r="L444" i="3"/>
  <c r="N444" i="3" s="1"/>
  <c r="M444" i="3" s="1"/>
  <c r="C445" i="3"/>
  <c r="I445" i="3" s="1"/>
  <c r="X445" i="3" s="1"/>
  <c r="J444" i="3"/>
  <c r="P444" i="3"/>
  <c r="R444" i="3" s="1"/>
  <c r="Q444" i="3" s="1"/>
  <c r="W442" i="3"/>
  <c r="T442" i="3"/>
  <c r="V442" i="3"/>
  <c r="F443" i="3"/>
  <c r="H443" i="3" s="1"/>
  <c r="G443" i="3"/>
  <c r="O444" i="3" l="1"/>
  <c r="P445" i="3"/>
  <c r="R445" i="3" s="1"/>
  <c r="Q445" i="3" s="1"/>
  <c r="E445" i="3"/>
  <c r="L445" i="3"/>
  <c r="N445" i="3" s="1"/>
  <c r="M445" i="3" s="1"/>
  <c r="J445" i="3"/>
  <c r="D445" i="3"/>
  <c r="B445" i="3"/>
  <c r="C446" i="3"/>
  <c r="I446" i="3" s="1"/>
  <c r="X446" i="3" s="1"/>
  <c r="G444" i="3"/>
  <c r="F444" i="3"/>
  <c r="H444" i="3" s="1"/>
  <c r="T443" i="3"/>
  <c r="W443" i="3"/>
  <c r="V443" i="3"/>
  <c r="S444" i="3"/>
  <c r="S445" i="3" l="1"/>
  <c r="W444" i="3"/>
  <c r="T444" i="3"/>
  <c r="V444" i="3"/>
  <c r="D446" i="3"/>
  <c r="P446" i="3"/>
  <c r="R446" i="3" s="1"/>
  <c r="Q446" i="3" s="1"/>
  <c r="B446" i="3"/>
  <c r="E446" i="3"/>
  <c r="J446" i="3"/>
  <c r="C447" i="3"/>
  <c r="I447" i="3" s="1"/>
  <c r="X447" i="3" s="1"/>
  <c r="L446" i="3"/>
  <c r="N446" i="3" s="1"/>
  <c r="M446" i="3" s="1"/>
  <c r="O446" i="3" s="1"/>
  <c r="G445" i="3"/>
  <c r="F445" i="3"/>
  <c r="H445" i="3" s="1"/>
  <c r="O445" i="3"/>
  <c r="F446" i="3" l="1"/>
  <c r="H446" i="3" s="1"/>
  <c r="G446" i="3"/>
  <c r="S446" i="3"/>
  <c r="W445" i="3"/>
  <c r="V445" i="3"/>
  <c r="T445" i="3"/>
  <c r="D447" i="3"/>
  <c r="P447" i="3"/>
  <c r="R447" i="3" s="1"/>
  <c r="Q447" i="3" s="1"/>
  <c r="L447" i="3"/>
  <c r="N447" i="3" s="1"/>
  <c r="M447" i="3" s="1"/>
  <c r="C448" i="3"/>
  <c r="I448" i="3" s="1"/>
  <c r="X448" i="3" s="1"/>
  <c r="B447" i="3"/>
  <c r="J447" i="3"/>
  <c r="E447" i="3"/>
  <c r="O447" i="3" l="1"/>
  <c r="S447" i="3"/>
  <c r="G447" i="3"/>
  <c r="F447" i="3"/>
  <c r="H447" i="3" s="1"/>
  <c r="B448" i="3"/>
  <c r="J448" i="3"/>
  <c r="E448" i="3"/>
  <c r="L448" i="3"/>
  <c r="N448" i="3" s="1"/>
  <c r="M448" i="3" s="1"/>
  <c r="D448" i="3"/>
  <c r="P448" i="3"/>
  <c r="R448" i="3" s="1"/>
  <c r="Q448" i="3" s="1"/>
  <c r="C449" i="3"/>
  <c r="I449" i="3" s="1"/>
  <c r="X449" i="3" s="1"/>
  <c r="W446" i="3"/>
  <c r="V446" i="3"/>
  <c r="T446" i="3"/>
  <c r="O448" i="3" l="1"/>
  <c r="D449" i="3"/>
  <c r="J449" i="3"/>
  <c r="E449" i="3"/>
  <c r="P449" i="3"/>
  <c r="R449" i="3" s="1"/>
  <c r="Q449" i="3" s="1"/>
  <c r="B449" i="3"/>
  <c r="C450" i="3"/>
  <c r="I450" i="3" s="1"/>
  <c r="X450" i="3" s="1"/>
  <c r="L449" i="3"/>
  <c r="N449" i="3" s="1"/>
  <c r="M449" i="3" s="1"/>
  <c r="F448" i="3"/>
  <c r="H448" i="3" s="1"/>
  <c r="G448" i="3"/>
  <c r="S448" i="3"/>
  <c r="V447" i="3"/>
  <c r="T447" i="3"/>
  <c r="W447" i="3"/>
  <c r="E450" i="3" l="1"/>
  <c r="P450" i="3"/>
  <c r="R450" i="3" s="1"/>
  <c r="Q450" i="3" s="1"/>
  <c r="B450" i="3"/>
  <c r="L450" i="3"/>
  <c r="N450" i="3" s="1"/>
  <c r="M450" i="3" s="1"/>
  <c r="C451" i="3"/>
  <c r="I451" i="3" s="1"/>
  <c r="X451" i="3" s="1"/>
  <c r="J450" i="3"/>
  <c r="D450" i="3"/>
  <c r="S449" i="3"/>
  <c r="G449" i="3"/>
  <c r="F449" i="3"/>
  <c r="H449" i="3" s="1"/>
  <c r="W448" i="3"/>
  <c r="V448" i="3"/>
  <c r="T448" i="3"/>
  <c r="O449" i="3"/>
  <c r="S450" i="3" l="1"/>
  <c r="T449" i="3"/>
  <c r="V449" i="3"/>
  <c r="W449" i="3"/>
  <c r="B451" i="3"/>
  <c r="L451" i="3"/>
  <c r="N451" i="3" s="1"/>
  <c r="M451" i="3" s="1"/>
  <c r="C452" i="3"/>
  <c r="I452" i="3" s="1"/>
  <c r="X452" i="3" s="1"/>
  <c r="J451" i="3"/>
  <c r="E451" i="3"/>
  <c r="P451" i="3"/>
  <c r="R451" i="3" s="1"/>
  <c r="Q451" i="3" s="1"/>
  <c r="D451" i="3"/>
  <c r="O450" i="3"/>
  <c r="G450" i="3"/>
  <c r="F450" i="3"/>
  <c r="H450" i="3" s="1"/>
  <c r="S451" i="3" l="1"/>
  <c r="O451" i="3"/>
  <c r="W450" i="3"/>
  <c r="V450" i="3"/>
  <c r="T450" i="3"/>
  <c r="L452" i="3"/>
  <c r="N452" i="3" s="1"/>
  <c r="M452" i="3" s="1"/>
  <c r="O452" i="3" s="1"/>
  <c r="E452" i="3"/>
  <c r="B452" i="3"/>
  <c r="P452" i="3"/>
  <c r="R452" i="3" s="1"/>
  <c r="Q452" i="3" s="1"/>
  <c r="D452" i="3"/>
  <c r="J452" i="3"/>
  <c r="C453" i="3"/>
  <c r="I453" i="3" s="1"/>
  <c r="X453" i="3" s="1"/>
  <c r="F451" i="3"/>
  <c r="H451" i="3" s="1"/>
  <c r="G451" i="3"/>
  <c r="S452" i="3" l="1"/>
  <c r="W451" i="3"/>
  <c r="V451" i="3"/>
  <c r="T451" i="3"/>
  <c r="G452" i="3"/>
  <c r="F452" i="3"/>
  <c r="H452" i="3" s="1"/>
  <c r="P453" i="3"/>
  <c r="R453" i="3" s="1"/>
  <c r="Q453" i="3" s="1"/>
  <c r="E453" i="3"/>
  <c r="D453" i="3"/>
  <c r="J453" i="3"/>
  <c r="B453" i="3"/>
  <c r="L453" i="3"/>
  <c r="N453" i="3" s="1"/>
  <c r="M453" i="3" s="1"/>
  <c r="O453" i="3" s="1"/>
  <c r="C454" i="3"/>
  <c r="I454" i="3" s="1"/>
  <c r="X454" i="3" s="1"/>
  <c r="S453" i="3" l="1"/>
  <c r="F453" i="3"/>
  <c r="H453" i="3" s="1"/>
  <c r="G453" i="3"/>
  <c r="D454" i="3"/>
  <c r="C455" i="3"/>
  <c r="I455" i="3" s="1"/>
  <c r="X455" i="3" s="1"/>
  <c r="E454" i="3"/>
  <c r="B454" i="3"/>
  <c r="P454" i="3"/>
  <c r="R454" i="3" s="1"/>
  <c r="Q454" i="3" s="1"/>
  <c r="L454" i="3"/>
  <c r="N454" i="3" s="1"/>
  <c r="M454" i="3" s="1"/>
  <c r="J454" i="3"/>
  <c r="W452" i="3"/>
  <c r="T452" i="3"/>
  <c r="V452" i="3"/>
  <c r="O454" i="3" l="1"/>
  <c r="S454" i="3"/>
  <c r="L455" i="3"/>
  <c r="N455" i="3" s="1"/>
  <c r="M455" i="3" s="1"/>
  <c r="D455" i="3"/>
  <c r="P455" i="3"/>
  <c r="R455" i="3" s="1"/>
  <c r="Q455" i="3" s="1"/>
  <c r="J455" i="3"/>
  <c r="B455" i="3"/>
  <c r="C456" i="3"/>
  <c r="I456" i="3" s="1"/>
  <c r="X456" i="3" s="1"/>
  <c r="E455" i="3"/>
  <c r="F454" i="3"/>
  <c r="H454" i="3" s="1"/>
  <c r="G454" i="3"/>
  <c r="W453" i="3"/>
  <c r="V453" i="3"/>
  <c r="T453" i="3"/>
  <c r="O455" i="3" l="1"/>
  <c r="L456" i="3"/>
  <c r="N456" i="3" s="1"/>
  <c r="M456" i="3" s="1"/>
  <c r="P456" i="3"/>
  <c r="R456" i="3" s="1"/>
  <c r="Q456" i="3" s="1"/>
  <c r="D456" i="3"/>
  <c r="B456" i="3"/>
  <c r="C457" i="3"/>
  <c r="I457" i="3" s="1"/>
  <c r="X457" i="3" s="1"/>
  <c r="J456" i="3"/>
  <c r="E456" i="3"/>
  <c r="V454" i="3"/>
  <c r="W454" i="3"/>
  <c r="T454" i="3"/>
  <c r="S455" i="3"/>
  <c r="G455" i="3"/>
  <c r="F455" i="3"/>
  <c r="H455" i="3" s="1"/>
  <c r="O456" i="3" l="1"/>
  <c r="V455" i="3"/>
  <c r="W455" i="3"/>
  <c r="T455" i="3"/>
  <c r="J457" i="3"/>
  <c r="B457" i="3"/>
  <c r="D457" i="3"/>
  <c r="P457" i="3"/>
  <c r="R457" i="3" s="1"/>
  <c r="Q457" i="3" s="1"/>
  <c r="L457" i="3"/>
  <c r="N457" i="3" s="1"/>
  <c r="M457" i="3" s="1"/>
  <c r="O457" i="3" s="1"/>
  <c r="C458" i="3"/>
  <c r="I458" i="3" s="1"/>
  <c r="X458" i="3" s="1"/>
  <c r="E457" i="3"/>
  <c r="S456" i="3"/>
  <c r="F456" i="3"/>
  <c r="H456" i="3" s="1"/>
  <c r="G456" i="3"/>
  <c r="T456" i="3" l="1"/>
  <c r="W456" i="3"/>
  <c r="V456" i="3"/>
  <c r="S457" i="3"/>
  <c r="E458" i="3"/>
  <c r="D458" i="3"/>
  <c r="L458" i="3"/>
  <c r="N458" i="3" s="1"/>
  <c r="M458" i="3" s="1"/>
  <c r="J458" i="3"/>
  <c r="P458" i="3"/>
  <c r="R458" i="3" s="1"/>
  <c r="Q458" i="3" s="1"/>
  <c r="S458" i="3" s="1"/>
  <c r="C459" i="3"/>
  <c r="I459" i="3" s="1"/>
  <c r="X459" i="3" s="1"/>
  <c r="B458" i="3"/>
  <c r="F457" i="3"/>
  <c r="H457" i="3" s="1"/>
  <c r="G457" i="3"/>
  <c r="V457" i="3" l="1"/>
  <c r="T457" i="3"/>
  <c r="W457" i="3"/>
  <c r="O458" i="3"/>
  <c r="J459" i="3"/>
  <c r="P459" i="3"/>
  <c r="R459" i="3" s="1"/>
  <c r="Q459" i="3" s="1"/>
  <c r="B459" i="3"/>
  <c r="D459" i="3"/>
  <c r="C460" i="3"/>
  <c r="I460" i="3" s="1"/>
  <c r="X460" i="3" s="1"/>
  <c r="L459" i="3"/>
  <c r="N459" i="3" s="1"/>
  <c r="M459" i="3" s="1"/>
  <c r="O459" i="3" s="1"/>
  <c r="E459" i="3"/>
  <c r="F458" i="3"/>
  <c r="H458" i="3" s="1"/>
  <c r="G458" i="3"/>
  <c r="T458" i="3" l="1"/>
  <c r="V458" i="3"/>
  <c r="W458" i="3"/>
  <c r="F459" i="3"/>
  <c r="H459" i="3" s="1"/>
  <c r="G459" i="3"/>
  <c r="S459" i="3"/>
  <c r="P460" i="3"/>
  <c r="R460" i="3" s="1"/>
  <c r="Q460" i="3" s="1"/>
  <c r="J460" i="3"/>
  <c r="C461" i="3"/>
  <c r="I461" i="3" s="1"/>
  <c r="X461" i="3" s="1"/>
  <c r="B460" i="3"/>
  <c r="D460" i="3"/>
  <c r="L460" i="3"/>
  <c r="N460" i="3" s="1"/>
  <c r="M460" i="3" s="1"/>
  <c r="E460" i="3"/>
  <c r="S460" i="3" l="1"/>
  <c r="F460" i="3"/>
  <c r="H460" i="3" s="1"/>
  <c r="G460" i="3"/>
  <c r="V459" i="3"/>
  <c r="T459" i="3"/>
  <c r="W459" i="3"/>
  <c r="B461" i="3"/>
  <c r="D461" i="3"/>
  <c r="L461" i="3"/>
  <c r="N461" i="3" s="1"/>
  <c r="M461" i="3" s="1"/>
  <c r="E461" i="3"/>
  <c r="P461" i="3"/>
  <c r="R461" i="3" s="1"/>
  <c r="Q461" i="3" s="1"/>
  <c r="J461" i="3"/>
  <c r="C462" i="3"/>
  <c r="I462" i="3" s="1"/>
  <c r="X462" i="3" s="1"/>
  <c r="O460" i="3"/>
  <c r="S461" i="3" l="1"/>
  <c r="O461" i="3"/>
  <c r="E462" i="3"/>
  <c r="J462" i="3"/>
  <c r="L462" i="3"/>
  <c r="N462" i="3" s="1"/>
  <c r="M462" i="3" s="1"/>
  <c r="C463" i="3"/>
  <c r="I463" i="3" s="1"/>
  <c r="X463" i="3" s="1"/>
  <c r="P462" i="3"/>
  <c r="R462" i="3" s="1"/>
  <c r="Q462" i="3" s="1"/>
  <c r="B462" i="3"/>
  <c r="D462" i="3"/>
  <c r="F461" i="3"/>
  <c r="H461" i="3" s="1"/>
  <c r="G461" i="3"/>
  <c r="T460" i="3"/>
  <c r="W460" i="3"/>
  <c r="V460" i="3"/>
  <c r="L463" i="3" l="1"/>
  <c r="N463" i="3" s="1"/>
  <c r="M463" i="3" s="1"/>
  <c r="J463" i="3"/>
  <c r="C464" i="3"/>
  <c r="I464" i="3" s="1"/>
  <c r="X464" i="3" s="1"/>
  <c r="B463" i="3"/>
  <c r="D463" i="3"/>
  <c r="P463" i="3"/>
  <c r="R463" i="3" s="1"/>
  <c r="Q463" i="3" s="1"/>
  <c r="E463" i="3"/>
  <c r="V461" i="3"/>
  <c r="W461" i="3"/>
  <c r="T461" i="3"/>
  <c r="S462" i="3"/>
  <c r="O462" i="3"/>
  <c r="F462" i="3"/>
  <c r="H462" i="3" s="1"/>
  <c r="G462" i="3"/>
  <c r="O463" i="3" l="1"/>
  <c r="V462" i="3"/>
  <c r="W462" i="3"/>
  <c r="T462" i="3"/>
  <c r="J464" i="3"/>
  <c r="L464" i="3"/>
  <c r="N464" i="3" s="1"/>
  <c r="M464" i="3" s="1"/>
  <c r="C465" i="3"/>
  <c r="I465" i="3" s="1"/>
  <c r="X465" i="3" s="1"/>
  <c r="P464" i="3"/>
  <c r="R464" i="3" s="1"/>
  <c r="Q464" i="3" s="1"/>
  <c r="S464" i="3" s="1"/>
  <c r="B464" i="3"/>
  <c r="E464" i="3"/>
  <c r="D464" i="3"/>
  <c r="S463" i="3"/>
  <c r="G463" i="3"/>
  <c r="F463" i="3"/>
  <c r="H463" i="3" s="1"/>
  <c r="T463" i="3" l="1"/>
  <c r="V463" i="3"/>
  <c r="W463" i="3"/>
  <c r="C466" i="3"/>
  <c r="I466" i="3" s="1"/>
  <c r="X466" i="3" s="1"/>
  <c r="B465" i="3"/>
  <c r="L465" i="3"/>
  <c r="N465" i="3" s="1"/>
  <c r="M465" i="3" s="1"/>
  <c r="E465" i="3"/>
  <c r="P465" i="3"/>
  <c r="R465" i="3" s="1"/>
  <c r="Q465" i="3" s="1"/>
  <c r="D465" i="3"/>
  <c r="J465" i="3"/>
  <c r="O464" i="3"/>
  <c r="G464" i="3"/>
  <c r="F464" i="3"/>
  <c r="H464" i="3" s="1"/>
  <c r="S465" i="3" l="1"/>
  <c r="F465" i="3"/>
  <c r="H465" i="3" s="1"/>
  <c r="G465" i="3"/>
  <c r="L466" i="3"/>
  <c r="N466" i="3" s="1"/>
  <c r="M466" i="3" s="1"/>
  <c r="J466" i="3"/>
  <c r="C467" i="3"/>
  <c r="I467" i="3" s="1"/>
  <c r="X467" i="3" s="1"/>
  <c r="P466" i="3"/>
  <c r="R466" i="3" s="1"/>
  <c r="Q466" i="3" s="1"/>
  <c r="E466" i="3"/>
  <c r="D466" i="3"/>
  <c r="B466" i="3"/>
  <c r="O465" i="3"/>
  <c r="V464" i="3"/>
  <c r="W464" i="3"/>
  <c r="T464" i="3"/>
  <c r="O466" i="3" l="1"/>
  <c r="F466" i="3"/>
  <c r="H466" i="3" s="1"/>
  <c r="G466" i="3"/>
  <c r="D467" i="3"/>
  <c r="L467" i="3"/>
  <c r="N467" i="3" s="1"/>
  <c r="M467" i="3" s="1"/>
  <c r="C468" i="3"/>
  <c r="I468" i="3" s="1"/>
  <c r="X468" i="3" s="1"/>
  <c r="E467" i="3"/>
  <c r="P467" i="3"/>
  <c r="R467" i="3" s="1"/>
  <c r="Q467" i="3" s="1"/>
  <c r="B467" i="3"/>
  <c r="J467" i="3"/>
  <c r="T465" i="3"/>
  <c r="W465" i="3"/>
  <c r="V465" i="3"/>
  <c r="S466" i="3"/>
  <c r="S467" i="3" l="1"/>
  <c r="W466" i="3"/>
  <c r="T466" i="3"/>
  <c r="V466" i="3"/>
  <c r="O467" i="3"/>
  <c r="D468" i="3"/>
  <c r="L468" i="3"/>
  <c r="N468" i="3" s="1"/>
  <c r="M468" i="3" s="1"/>
  <c r="O468" i="3" s="1"/>
  <c r="C469" i="3"/>
  <c r="I469" i="3" s="1"/>
  <c r="X469" i="3" s="1"/>
  <c r="J468" i="3"/>
  <c r="B468" i="3"/>
  <c r="P468" i="3"/>
  <c r="R468" i="3" s="1"/>
  <c r="Q468" i="3" s="1"/>
  <c r="S468" i="3" s="1"/>
  <c r="E468" i="3"/>
  <c r="F467" i="3"/>
  <c r="H467" i="3" s="1"/>
  <c r="G467" i="3"/>
  <c r="V467" i="3" l="1"/>
  <c r="W467" i="3"/>
  <c r="T467" i="3"/>
  <c r="G468" i="3"/>
  <c r="F468" i="3"/>
  <c r="H468" i="3" s="1"/>
  <c r="L469" i="3"/>
  <c r="N469" i="3" s="1"/>
  <c r="M469" i="3" s="1"/>
  <c r="P469" i="3"/>
  <c r="R469" i="3" s="1"/>
  <c r="Q469" i="3" s="1"/>
  <c r="E469" i="3"/>
  <c r="C470" i="3"/>
  <c r="I470" i="3" s="1"/>
  <c r="X470" i="3" s="1"/>
  <c r="B469" i="3"/>
  <c r="D469" i="3"/>
  <c r="J469" i="3"/>
  <c r="O469" i="3" l="1"/>
  <c r="S469" i="3"/>
  <c r="G469" i="3"/>
  <c r="F469" i="3"/>
  <c r="H469" i="3" s="1"/>
  <c r="T468" i="3"/>
  <c r="W468" i="3"/>
  <c r="V468" i="3"/>
  <c r="E470" i="3"/>
  <c r="C471" i="3"/>
  <c r="I471" i="3" s="1"/>
  <c r="X471" i="3" s="1"/>
  <c r="D470" i="3"/>
  <c r="B470" i="3"/>
  <c r="P470" i="3"/>
  <c r="R470" i="3" s="1"/>
  <c r="Q470" i="3" s="1"/>
  <c r="L470" i="3"/>
  <c r="N470" i="3" s="1"/>
  <c r="M470" i="3" s="1"/>
  <c r="J470" i="3"/>
  <c r="O470" i="3" l="1"/>
  <c r="B471" i="3"/>
  <c r="C472" i="3"/>
  <c r="I472" i="3" s="1"/>
  <c r="X472" i="3" s="1"/>
  <c r="J471" i="3"/>
  <c r="D471" i="3"/>
  <c r="L471" i="3"/>
  <c r="N471" i="3" s="1"/>
  <c r="M471" i="3" s="1"/>
  <c r="E471" i="3"/>
  <c r="P471" i="3"/>
  <c r="R471" i="3" s="1"/>
  <c r="Q471" i="3" s="1"/>
  <c r="S470" i="3"/>
  <c r="F470" i="3"/>
  <c r="H470" i="3" s="1"/>
  <c r="G470" i="3"/>
  <c r="V469" i="3"/>
  <c r="W469" i="3"/>
  <c r="T469" i="3"/>
  <c r="F471" i="3" l="1"/>
  <c r="H471" i="3" s="1"/>
  <c r="G471" i="3"/>
  <c r="W470" i="3"/>
  <c r="T470" i="3"/>
  <c r="V470" i="3"/>
  <c r="S471" i="3"/>
  <c r="E472" i="3"/>
  <c r="J472" i="3"/>
  <c r="D472" i="3"/>
  <c r="L472" i="3"/>
  <c r="N472" i="3" s="1"/>
  <c r="M472" i="3" s="1"/>
  <c r="O472" i="3" s="1"/>
  <c r="C473" i="3"/>
  <c r="I473" i="3" s="1"/>
  <c r="X473" i="3" s="1"/>
  <c r="P472" i="3"/>
  <c r="R472" i="3" s="1"/>
  <c r="Q472" i="3" s="1"/>
  <c r="B472" i="3"/>
  <c r="O471" i="3"/>
  <c r="F472" i="3" l="1"/>
  <c r="H472" i="3" s="1"/>
  <c r="G472" i="3"/>
  <c r="B473" i="3"/>
  <c r="P473" i="3"/>
  <c r="R473" i="3" s="1"/>
  <c r="Q473" i="3" s="1"/>
  <c r="C474" i="3"/>
  <c r="I474" i="3" s="1"/>
  <c r="X474" i="3" s="1"/>
  <c r="D473" i="3"/>
  <c r="L473" i="3"/>
  <c r="N473" i="3" s="1"/>
  <c r="M473" i="3" s="1"/>
  <c r="J473" i="3"/>
  <c r="E473" i="3"/>
  <c r="S472" i="3"/>
  <c r="V471" i="3"/>
  <c r="T471" i="3"/>
  <c r="W471" i="3"/>
  <c r="O473" i="3" l="1"/>
  <c r="W472" i="3"/>
  <c r="V472" i="3"/>
  <c r="T472" i="3"/>
  <c r="S473" i="3"/>
  <c r="L474" i="3"/>
  <c r="N474" i="3" s="1"/>
  <c r="M474" i="3" s="1"/>
  <c r="D474" i="3"/>
  <c r="P474" i="3"/>
  <c r="R474" i="3" s="1"/>
  <c r="Q474" i="3" s="1"/>
  <c r="C475" i="3"/>
  <c r="I475" i="3" s="1"/>
  <c r="X475" i="3" s="1"/>
  <c r="J474" i="3"/>
  <c r="E474" i="3"/>
  <c r="B474" i="3"/>
  <c r="F473" i="3"/>
  <c r="H473" i="3" s="1"/>
  <c r="G473" i="3"/>
  <c r="O474" i="3" l="1"/>
  <c r="S474" i="3"/>
  <c r="W473" i="3"/>
  <c r="V473" i="3"/>
  <c r="T473" i="3"/>
  <c r="G474" i="3"/>
  <c r="F474" i="3"/>
  <c r="H474" i="3" s="1"/>
  <c r="B475" i="3"/>
  <c r="C476" i="3"/>
  <c r="I476" i="3" s="1"/>
  <c r="X476" i="3" s="1"/>
  <c r="P475" i="3"/>
  <c r="R475" i="3" s="1"/>
  <c r="Q475" i="3" s="1"/>
  <c r="E475" i="3"/>
  <c r="L475" i="3"/>
  <c r="N475" i="3" s="1"/>
  <c r="M475" i="3" s="1"/>
  <c r="D475" i="3"/>
  <c r="J475" i="3"/>
  <c r="V474" i="3" l="1"/>
  <c r="W474" i="3"/>
  <c r="T474" i="3"/>
  <c r="O475" i="3"/>
  <c r="G475" i="3"/>
  <c r="F475" i="3"/>
  <c r="H475" i="3" s="1"/>
  <c r="S475" i="3"/>
  <c r="D476" i="3"/>
  <c r="C477" i="3"/>
  <c r="I477" i="3" s="1"/>
  <c r="X477" i="3" s="1"/>
  <c r="P476" i="3"/>
  <c r="R476" i="3" s="1"/>
  <c r="Q476" i="3" s="1"/>
  <c r="S476" i="3" s="1"/>
  <c r="L476" i="3"/>
  <c r="N476" i="3" s="1"/>
  <c r="M476" i="3" s="1"/>
  <c r="E476" i="3"/>
  <c r="B476" i="3"/>
  <c r="J476" i="3"/>
  <c r="F476" i="3" l="1"/>
  <c r="H476" i="3" s="1"/>
  <c r="G476" i="3"/>
  <c r="W475" i="3"/>
  <c r="T475" i="3"/>
  <c r="V475" i="3"/>
  <c r="O476" i="3"/>
  <c r="C478" i="3"/>
  <c r="I478" i="3" s="1"/>
  <c r="X478" i="3" s="1"/>
  <c r="P477" i="3"/>
  <c r="R477" i="3" s="1"/>
  <c r="Q477" i="3" s="1"/>
  <c r="B477" i="3"/>
  <c r="D477" i="3"/>
  <c r="E477" i="3"/>
  <c r="J477" i="3"/>
  <c r="L477" i="3"/>
  <c r="N477" i="3" s="1"/>
  <c r="M477" i="3" s="1"/>
  <c r="O477" i="3" s="1"/>
  <c r="F477" i="3" l="1"/>
  <c r="H477" i="3" s="1"/>
  <c r="G477" i="3"/>
  <c r="S477" i="3"/>
  <c r="B478" i="3"/>
  <c r="C479" i="3"/>
  <c r="I479" i="3" s="1"/>
  <c r="X479" i="3" s="1"/>
  <c r="J478" i="3"/>
  <c r="L478" i="3"/>
  <c r="N478" i="3" s="1"/>
  <c r="M478" i="3" s="1"/>
  <c r="D478" i="3"/>
  <c r="E478" i="3"/>
  <c r="P478" i="3"/>
  <c r="R478" i="3" s="1"/>
  <c r="Q478" i="3" s="1"/>
  <c r="S478" i="3" s="1"/>
  <c r="T476" i="3"/>
  <c r="V476" i="3"/>
  <c r="W476" i="3"/>
  <c r="E479" i="3" l="1"/>
  <c r="B479" i="3"/>
  <c r="P479" i="3"/>
  <c r="R479" i="3" s="1"/>
  <c r="Q479" i="3" s="1"/>
  <c r="J479" i="3"/>
  <c r="D479" i="3"/>
  <c r="C480" i="3"/>
  <c r="I480" i="3" s="1"/>
  <c r="X480" i="3" s="1"/>
  <c r="L479" i="3"/>
  <c r="N479" i="3" s="1"/>
  <c r="M479" i="3" s="1"/>
  <c r="O478" i="3"/>
  <c r="G478" i="3"/>
  <c r="F478" i="3"/>
  <c r="H478" i="3" s="1"/>
  <c r="W477" i="3"/>
  <c r="V477" i="3"/>
  <c r="T477" i="3"/>
  <c r="T478" i="3" l="1"/>
  <c r="V478" i="3"/>
  <c r="W478" i="3"/>
  <c r="P480" i="3"/>
  <c r="R480" i="3" s="1"/>
  <c r="Q480" i="3" s="1"/>
  <c r="S480" i="3" s="1"/>
  <c r="B480" i="3"/>
  <c r="C481" i="3"/>
  <c r="I481" i="3" s="1"/>
  <c r="X481" i="3" s="1"/>
  <c r="D480" i="3"/>
  <c r="L480" i="3"/>
  <c r="N480" i="3" s="1"/>
  <c r="M480" i="3" s="1"/>
  <c r="O480" i="3" s="1"/>
  <c r="J480" i="3"/>
  <c r="E480" i="3"/>
  <c r="G479" i="3"/>
  <c r="F479" i="3"/>
  <c r="H479" i="3" s="1"/>
  <c r="O479" i="3"/>
  <c r="S479" i="3"/>
  <c r="V479" i="3" l="1"/>
  <c r="T479" i="3"/>
  <c r="W479" i="3"/>
  <c r="B481" i="3"/>
  <c r="P481" i="3"/>
  <c r="R481" i="3" s="1"/>
  <c r="Q481" i="3" s="1"/>
  <c r="S481" i="3" s="1"/>
  <c r="J481" i="3"/>
  <c r="E481" i="3"/>
  <c r="D481" i="3"/>
  <c r="L481" i="3"/>
  <c r="N481" i="3" s="1"/>
  <c r="M481" i="3" s="1"/>
  <c r="C482" i="3"/>
  <c r="I482" i="3" s="1"/>
  <c r="X482" i="3" s="1"/>
  <c r="F480" i="3"/>
  <c r="H480" i="3" s="1"/>
  <c r="G480" i="3"/>
  <c r="O481" i="3" l="1"/>
  <c r="V480" i="3"/>
  <c r="T480" i="3"/>
  <c r="W480" i="3"/>
  <c r="F481" i="3"/>
  <c r="H481" i="3" s="1"/>
  <c r="G481" i="3"/>
  <c r="P482" i="3"/>
  <c r="R482" i="3" s="1"/>
  <c r="Q482" i="3" s="1"/>
  <c r="E482" i="3"/>
  <c r="C483" i="3"/>
  <c r="I483" i="3" s="1"/>
  <c r="X483" i="3" s="1"/>
  <c r="L482" i="3"/>
  <c r="N482" i="3" s="1"/>
  <c r="M482" i="3" s="1"/>
  <c r="B482" i="3"/>
  <c r="J482" i="3"/>
  <c r="D482" i="3"/>
  <c r="O482" i="3" l="1"/>
  <c r="G482" i="3"/>
  <c r="F482" i="3"/>
  <c r="H482" i="3" s="1"/>
  <c r="S482" i="3"/>
  <c r="V481" i="3"/>
  <c r="W481" i="3"/>
  <c r="T481" i="3"/>
  <c r="L483" i="3"/>
  <c r="N483" i="3" s="1"/>
  <c r="M483" i="3" s="1"/>
  <c r="O483" i="3" s="1"/>
  <c r="D483" i="3"/>
  <c r="E483" i="3"/>
  <c r="J483" i="3"/>
  <c r="P483" i="3"/>
  <c r="R483" i="3" s="1"/>
  <c r="Q483" i="3" s="1"/>
  <c r="S483" i="3" s="1"/>
  <c r="C484" i="3"/>
  <c r="I484" i="3" s="1"/>
  <c r="X484" i="3" s="1"/>
  <c r="B483" i="3"/>
  <c r="J484" i="3" l="1"/>
  <c r="L484" i="3"/>
  <c r="N484" i="3" s="1"/>
  <c r="M484" i="3" s="1"/>
  <c r="D484" i="3"/>
  <c r="C485" i="3"/>
  <c r="I485" i="3" s="1"/>
  <c r="X485" i="3" s="1"/>
  <c r="E484" i="3"/>
  <c r="B484" i="3"/>
  <c r="P484" i="3"/>
  <c r="R484" i="3" s="1"/>
  <c r="Q484" i="3" s="1"/>
  <c r="V482" i="3"/>
  <c r="W482" i="3"/>
  <c r="T482" i="3"/>
  <c r="G483" i="3"/>
  <c r="F483" i="3"/>
  <c r="H483" i="3" s="1"/>
  <c r="O484" i="3" l="1"/>
  <c r="S484" i="3"/>
  <c r="J485" i="3"/>
  <c r="E485" i="3"/>
  <c r="B485" i="3"/>
  <c r="C486" i="3"/>
  <c r="I486" i="3" s="1"/>
  <c r="X486" i="3" s="1"/>
  <c r="D485" i="3"/>
  <c r="L485" i="3"/>
  <c r="N485" i="3" s="1"/>
  <c r="M485" i="3" s="1"/>
  <c r="P485" i="3"/>
  <c r="R485" i="3" s="1"/>
  <c r="Q485" i="3" s="1"/>
  <c r="W483" i="3"/>
  <c r="V483" i="3"/>
  <c r="T483" i="3"/>
  <c r="F484" i="3"/>
  <c r="H484" i="3" s="1"/>
  <c r="G484" i="3"/>
  <c r="C487" i="3" l="1"/>
  <c r="I487" i="3" s="1"/>
  <c r="X487" i="3" s="1"/>
  <c r="L486" i="3"/>
  <c r="N486" i="3" s="1"/>
  <c r="M486" i="3" s="1"/>
  <c r="P486" i="3"/>
  <c r="R486" i="3" s="1"/>
  <c r="Q486" i="3" s="1"/>
  <c r="B486" i="3"/>
  <c r="E486" i="3"/>
  <c r="J486" i="3"/>
  <c r="D486" i="3"/>
  <c r="O485" i="3"/>
  <c r="V484" i="3"/>
  <c r="T484" i="3"/>
  <c r="W484" i="3"/>
  <c r="G485" i="3"/>
  <c r="F485" i="3"/>
  <c r="H485" i="3" s="1"/>
  <c r="S485" i="3"/>
  <c r="O486" i="3" l="1"/>
  <c r="V485" i="3"/>
  <c r="W485" i="3"/>
  <c r="T485" i="3"/>
  <c r="G486" i="3"/>
  <c r="F486" i="3"/>
  <c r="H486" i="3" s="1"/>
  <c r="S486" i="3"/>
  <c r="D487" i="3"/>
  <c r="C488" i="3"/>
  <c r="I488" i="3" s="1"/>
  <c r="X488" i="3" s="1"/>
  <c r="P487" i="3"/>
  <c r="R487" i="3" s="1"/>
  <c r="Q487" i="3" s="1"/>
  <c r="E487" i="3"/>
  <c r="B487" i="3"/>
  <c r="J487" i="3"/>
  <c r="L487" i="3"/>
  <c r="N487" i="3" s="1"/>
  <c r="M487" i="3" s="1"/>
  <c r="S487" i="3" l="1"/>
  <c r="O487" i="3"/>
  <c r="V486" i="3"/>
  <c r="T486" i="3"/>
  <c r="W486" i="3"/>
  <c r="F487" i="3"/>
  <c r="H487" i="3" s="1"/>
  <c r="G487" i="3"/>
  <c r="C489" i="3"/>
  <c r="I489" i="3" s="1"/>
  <c r="X489" i="3" s="1"/>
  <c r="J488" i="3"/>
  <c r="E488" i="3"/>
  <c r="L488" i="3"/>
  <c r="N488" i="3" s="1"/>
  <c r="M488" i="3" s="1"/>
  <c r="P488" i="3"/>
  <c r="R488" i="3" s="1"/>
  <c r="Q488" i="3" s="1"/>
  <c r="S488" i="3" s="1"/>
  <c r="B488" i="3"/>
  <c r="D488" i="3"/>
  <c r="E489" i="3" l="1"/>
  <c r="C490" i="3"/>
  <c r="I490" i="3" s="1"/>
  <c r="X490" i="3" s="1"/>
  <c r="J489" i="3"/>
  <c r="B489" i="3"/>
  <c r="D489" i="3"/>
  <c r="L489" i="3"/>
  <c r="N489" i="3" s="1"/>
  <c r="M489" i="3" s="1"/>
  <c r="P489" i="3"/>
  <c r="R489" i="3" s="1"/>
  <c r="Q489" i="3" s="1"/>
  <c r="W487" i="3"/>
  <c r="T487" i="3"/>
  <c r="V487" i="3"/>
  <c r="O488" i="3"/>
  <c r="F488" i="3"/>
  <c r="H488" i="3" s="1"/>
  <c r="G488" i="3"/>
  <c r="W488" i="3" l="1"/>
  <c r="T488" i="3"/>
  <c r="V488" i="3"/>
  <c r="S489" i="3"/>
  <c r="D490" i="3"/>
  <c r="L490" i="3"/>
  <c r="N490" i="3" s="1"/>
  <c r="M490" i="3" s="1"/>
  <c r="O490" i="3" s="1"/>
  <c r="J490" i="3"/>
  <c r="E490" i="3"/>
  <c r="C491" i="3"/>
  <c r="I491" i="3" s="1"/>
  <c r="X491" i="3" s="1"/>
  <c r="B490" i="3"/>
  <c r="P490" i="3"/>
  <c r="R490" i="3" s="1"/>
  <c r="Q490" i="3" s="1"/>
  <c r="O489" i="3"/>
  <c r="G489" i="3"/>
  <c r="F489" i="3"/>
  <c r="H489" i="3" s="1"/>
  <c r="F490" i="3" l="1"/>
  <c r="H490" i="3" s="1"/>
  <c r="G490" i="3"/>
  <c r="S490" i="3"/>
  <c r="V489" i="3"/>
  <c r="W489" i="3"/>
  <c r="T489" i="3"/>
  <c r="P491" i="3"/>
  <c r="R491" i="3" s="1"/>
  <c r="Q491" i="3" s="1"/>
  <c r="E491" i="3"/>
  <c r="C492" i="3"/>
  <c r="I492" i="3" s="1"/>
  <c r="X492" i="3" s="1"/>
  <c r="J491" i="3"/>
  <c r="D491" i="3"/>
  <c r="B491" i="3"/>
  <c r="L491" i="3"/>
  <c r="N491" i="3" s="1"/>
  <c r="M491" i="3" s="1"/>
  <c r="O491" i="3" l="1"/>
  <c r="S491" i="3"/>
  <c r="L492" i="3"/>
  <c r="N492" i="3" s="1"/>
  <c r="M492" i="3" s="1"/>
  <c r="E492" i="3"/>
  <c r="P492" i="3"/>
  <c r="R492" i="3" s="1"/>
  <c r="Q492" i="3" s="1"/>
  <c r="J492" i="3"/>
  <c r="C493" i="3"/>
  <c r="I493" i="3" s="1"/>
  <c r="X493" i="3" s="1"/>
  <c r="D492" i="3"/>
  <c r="B492" i="3"/>
  <c r="G491" i="3"/>
  <c r="F491" i="3"/>
  <c r="H491" i="3" s="1"/>
  <c r="V490" i="3"/>
  <c r="W490" i="3"/>
  <c r="T490" i="3"/>
  <c r="E493" i="3" l="1"/>
  <c r="J493" i="3"/>
  <c r="P493" i="3"/>
  <c r="R493" i="3" s="1"/>
  <c r="Q493" i="3" s="1"/>
  <c r="C494" i="3"/>
  <c r="I494" i="3" s="1"/>
  <c r="X494" i="3" s="1"/>
  <c r="B493" i="3"/>
  <c r="L493" i="3"/>
  <c r="N493" i="3" s="1"/>
  <c r="M493" i="3" s="1"/>
  <c r="D493" i="3"/>
  <c r="V491" i="3"/>
  <c r="T491" i="3"/>
  <c r="W491" i="3"/>
  <c r="S492" i="3"/>
  <c r="F492" i="3"/>
  <c r="H492" i="3" s="1"/>
  <c r="G492" i="3"/>
  <c r="O492" i="3"/>
  <c r="S493" i="3" l="1"/>
  <c r="W492" i="3"/>
  <c r="V492" i="3"/>
  <c r="T492" i="3"/>
  <c r="P494" i="3"/>
  <c r="R494" i="3" s="1"/>
  <c r="Q494" i="3" s="1"/>
  <c r="B494" i="3"/>
  <c r="J494" i="3"/>
  <c r="D494" i="3"/>
  <c r="L494" i="3"/>
  <c r="N494" i="3" s="1"/>
  <c r="M494" i="3" s="1"/>
  <c r="O494" i="3" s="1"/>
  <c r="E494" i="3"/>
  <c r="C495" i="3"/>
  <c r="I495" i="3" s="1"/>
  <c r="X495" i="3" s="1"/>
  <c r="O493" i="3"/>
  <c r="F493" i="3"/>
  <c r="H493" i="3" s="1"/>
  <c r="G493" i="3"/>
  <c r="S494" i="3" l="1"/>
  <c r="D495" i="3"/>
  <c r="J495" i="3"/>
  <c r="E495" i="3"/>
  <c r="L495" i="3"/>
  <c r="N495" i="3" s="1"/>
  <c r="M495" i="3" s="1"/>
  <c r="C496" i="3"/>
  <c r="I496" i="3" s="1"/>
  <c r="X496" i="3" s="1"/>
  <c r="P495" i="3"/>
  <c r="R495" i="3" s="1"/>
  <c r="Q495" i="3" s="1"/>
  <c r="B495" i="3"/>
  <c r="V493" i="3"/>
  <c r="T493" i="3"/>
  <c r="W493" i="3"/>
  <c r="G494" i="3"/>
  <c r="F494" i="3"/>
  <c r="H494" i="3" s="1"/>
  <c r="S495" i="3" l="1"/>
  <c r="B496" i="3"/>
  <c r="J496" i="3"/>
  <c r="C497" i="3"/>
  <c r="I497" i="3" s="1"/>
  <c r="X497" i="3" s="1"/>
  <c r="L496" i="3"/>
  <c r="N496" i="3" s="1"/>
  <c r="M496" i="3" s="1"/>
  <c r="O496" i="3" s="1"/>
  <c r="E496" i="3"/>
  <c r="P496" i="3"/>
  <c r="R496" i="3" s="1"/>
  <c r="Q496" i="3" s="1"/>
  <c r="D496" i="3"/>
  <c r="W494" i="3"/>
  <c r="V494" i="3"/>
  <c r="T494" i="3"/>
  <c r="G495" i="3"/>
  <c r="F495" i="3"/>
  <c r="H495" i="3" s="1"/>
  <c r="O495" i="3"/>
  <c r="S496" i="3" l="1"/>
  <c r="V495" i="3"/>
  <c r="T495" i="3"/>
  <c r="W495" i="3"/>
  <c r="F496" i="3"/>
  <c r="H496" i="3" s="1"/>
  <c r="G496" i="3"/>
  <c r="E497" i="3"/>
  <c r="J497" i="3"/>
  <c r="C498" i="3"/>
  <c r="I498" i="3" s="1"/>
  <c r="X498" i="3" s="1"/>
  <c r="L497" i="3"/>
  <c r="N497" i="3" s="1"/>
  <c r="M497" i="3" s="1"/>
  <c r="D497" i="3"/>
  <c r="B497" i="3"/>
  <c r="P497" i="3"/>
  <c r="R497" i="3" s="1"/>
  <c r="Q497" i="3" s="1"/>
  <c r="S497" i="3" s="1"/>
  <c r="O497" i="3" l="1"/>
  <c r="F497" i="3"/>
  <c r="H497" i="3" s="1"/>
  <c r="G497" i="3"/>
  <c r="W496" i="3"/>
  <c r="T496" i="3"/>
  <c r="V496" i="3"/>
  <c r="D498" i="3"/>
  <c r="L498" i="3"/>
  <c r="N498" i="3" s="1"/>
  <c r="M498" i="3" s="1"/>
  <c r="P498" i="3"/>
  <c r="R498" i="3" s="1"/>
  <c r="Q498" i="3" s="1"/>
  <c r="J498" i="3"/>
  <c r="B498" i="3"/>
  <c r="C499" i="3"/>
  <c r="I499" i="3" s="1"/>
  <c r="X499" i="3" s="1"/>
  <c r="E498" i="3"/>
  <c r="S498" i="3" l="1"/>
  <c r="G498" i="3"/>
  <c r="F498" i="3"/>
  <c r="H498" i="3" s="1"/>
  <c r="C500" i="3"/>
  <c r="I500" i="3" s="1"/>
  <c r="X500" i="3" s="1"/>
  <c r="D499" i="3"/>
  <c r="E499" i="3"/>
  <c r="B499" i="3"/>
  <c r="L499" i="3"/>
  <c r="N499" i="3" s="1"/>
  <c r="M499" i="3" s="1"/>
  <c r="O499" i="3" s="1"/>
  <c r="P499" i="3"/>
  <c r="R499" i="3" s="1"/>
  <c r="Q499" i="3" s="1"/>
  <c r="J499" i="3"/>
  <c r="O498" i="3"/>
  <c r="T497" i="3"/>
  <c r="V497" i="3"/>
  <c r="W497" i="3"/>
  <c r="S499" i="3" l="1"/>
  <c r="T498" i="3"/>
  <c r="V498" i="3"/>
  <c r="W498" i="3"/>
  <c r="G499" i="3"/>
  <c r="F499" i="3"/>
  <c r="H499" i="3" s="1"/>
  <c r="L500" i="3"/>
  <c r="N500" i="3" s="1"/>
  <c r="M500" i="3" s="1"/>
  <c r="J500" i="3"/>
  <c r="D500" i="3"/>
  <c r="C501" i="3"/>
  <c r="I501" i="3" s="1"/>
  <c r="X501" i="3" s="1"/>
  <c r="E500" i="3"/>
  <c r="B500" i="3"/>
  <c r="P500" i="3"/>
  <c r="R500" i="3" s="1"/>
  <c r="Q500" i="3" s="1"/>
  <c r="F500" i="3" l="1"/>
  <c r="H500" i="3" s="1"/>
  <c r="G500" i="3"/>
  <c r="S500" i="3"/>
  <c r="T499" i="3"/>
  <c r="W499" i="3"/>
  <c r="V499" i="3"/>
  <c r="O500" i="3"/>
  <c r="J501" i="3"/>
  <c r="L501" i="3"/>
  <c r="N501" i="3" s="1"/>
  <c r="M501" i="3" s="1"/>
  <c r="D501" i="3"/>
  <c r="P501" i="3"/>
  <c r="R501" i="3" s="1"/>
  <c r="Q501" i="3" s="1"/>
  <c r="B501" i="3"/>
  <c r="C502" i="3"/>
  <c r="I502" i="3" s="1"/>
  <c r="X502" i="3" s="1"/>
  <c r="E501" i="3"/>
  <c r="O501" i="3" l="1"/>
  <c r="E502" i="3"/>
  <c r="B502" i="3"/>
  <c r="L502" i="3"/>
  <c r="N502" i="3" s="1"/>
  <c r="M502" i="3" s="1"/>
  <c r="P502" i="3"/>
  <c r="R502" i="3" s="1"/>
  <c r="Q502" i="3" s="1"/>
  <c r="D502" i="3"/>
  <c r="C503" i="3"/>
  <c r="I503" i="3" s="1"/>
  <c r="X503" i="3" s="1"/>
  <c r="J502" i="3"/>
  <c r="F501" i="3"/>
  <c r="H501" i="3" s="1"/>
  <c r="G501" i="3"/>
  <c r="S501" i="3"/>
  <c r="T500" i="3"/>
  <c r="W500" i="3"/>
  <c r="V500" i="3"/>
  <c r="O502" i="3" l="1"/>
  <c r="C504" i="3"/>
  <c r="I504" i="3" s="1"/>
  <c r="X504" i="3" s="1"/>
  <c r="D503" i="3"/>
  <c r="B503" i="3"/>
  <c r="J503" i="3"/>
  <c r="L503" i="3"/>
  <c r="N503" i="3" s="1"/>
  <c r="M503" i="3" s="1"/>
  <c r="P503" i="3"/>
  <c r="R503" i="3" s="1"/>
  <c r="Q503" i="3" s="1"/>
  <c r="E503" i="3"/>
  <c r="S502" i="3"/>
  <c r="G502" i="3"/>
  <c r="F502" i="3"/>
  <c r="H502" i="3" s="1"/>
  <c r="T501" i="3"/>
  <c r="V501" i="3"/>
  <c r="W501" i="3"/>
  <c r="S503" i="3" l="1"/>
  <c r="F503" i="3"/>
  <c r="H503" i="3" s="1"/>
  <c r="G503" i="3"/>
  <c r="V502" i="3"/>
  <c r="W502" i="3"/>
  <c r="T502" i="3"/>
  <c r="O503" i="3"/>
  <c r="J504" i="3"/>
  <c r="P504" i="3"/>
  <c r="R504" i="3" s="1"/>
  <c r="Q504" i="3" s="1"/>
  <c r="B504" i="3"/>
  <c r="D504" i="3"/>
  <c r="C505" i="3"/>
  <c r="I505" i="3" s="1"/>
  <c r="X505" i="3" s="1"/>
  <c r="E504" i="3"/>
  <c r="L504" i="3"/>
  <c r="N504" i="3" s="1"/>
  <c r="M504" i="3" s="1"/>
  <c r="T503" i="3" l="1"/>
  <c r="W503" i="3"/>
  <c r="V503" i="3"/>
  <c r="F504" i="3"/>
  <c r="H504" i="3" s="1"/>
  <c r="G504" i="3"/>
  <c r="O504" i="3"/>
  <c r="B505" i="3"/>
  <c r="C506" i="3"/>
  <c r="I506" i="3" s="1"/>
  <c r="X506" i="3" s="1"/>
  <c r="P505" i="3"/>
  <c r="R505" i="3" s="1"/>
  <c r="Q505" i="3" s="1"/>
  <c r="D505" i="3"/>
  <c r="J505" i="3"/>
  <c r="E505" i="3"/>
  <c r="L505" i="3"/>
  <c r="N505" i="3" s="1"/>
  <c r="M505" i="3" s="1"/>
  <c r="S504" i="3"/>
  <c r="S505" i="3" l="1"/>
  <c r="W504" i="3"/>
  <c r="T504" i="3"/>
  <c r="V504" i="3"/>
  <c r="G505" i="3"/>
  <c r="F505" i="3"/>
  <c r="H505" i="3" s="1"/>
  <c r="O505" i="3"/>
  <c r="D506" i="3"/>
  <c r="C507" i="3"/>
  <c r="I507" i="3" s="1"/>
  <c r="X507" i="3" s="1"/>
  <c r="L506" i="3"/>
  <c r="N506" i="3" s="1"/>
  <c r="M506" i="3" s="1"/>
  <c r="J506" i="3"/>
  <c r="B506" i="3"/>
  <c r="P506" i="3"/>
  <c r="R506" i="3" s="1"/>
  <c r="Q506" i="3" s="1"/>
  <c r="E506" i="3"/>
  <c r="O506" i="3" l="1"/>
  <c r="W505" i="3"/>
  <c r="T505" i="3"/>
  <c r="V505" i="3"/>
  <c r="F506" i="3"/>
  <c r="H506" i="3" s="1"/>
  <c r="G506" i="3"/>
  <c r="S506" i="3"/>
  <c r="E507" i="3"/>
  <c r="J507" i="3"/>
  <c r="C508" i="3"/>
  <c r="I508" i="3" s="1"/>
  <c r="X508" i="3" s="1"/>
  <c r="L507" i="3"/>
  <c r="N507" i="3" s="1"/>
  <c r="M507" i="3" s="1"/>
  <c r="P507" i="3"/>
  <c r="R507" i="3" s="1"/>
  <c r="Q507" i="3" s="1"/>
  <c r="S507" i="3" s="1"/>
  <c r="D507" i="3"/>
  <c r="B507" i="3"/>
  <c r="O507" i="3" l="1"/>
  <c r="G507" i="3"/>
  <c r="F507" i="3"/>
  <c r="H507" i="3" s="1"/>
  <c r="J508" i="3"/>
  <c r="D508" i="3"/>
  <c r="B508" i="3"/>
  <c r="P508" i="3"/>
  <c r="R508" i="3" s="1"/>
  <c r="Q508" i="3" s="1"/>
  <c r="S508" i="3" s="1"/>
  <c r="L508" i="3"/>
  <c r="N508" i="3" s="1"/>
  <c r="M508" i="3" s="1"/>
  <c r="E508" i="3"/>
  <c r="C509" i="3"/>
  <c r="I509" i="3" s="1"/>
  <c r="X509" i="3" s="1"/>
  <c r="V506" i="3"/>
  <c r="W506" i="3"/>
  <c r="T506" i="3"/>
  <c r="T507" i="3" l="1"/>
  <c r="W507" i="3"/>
  <c r="V507" i="3"/>
  <c r="O508" i="3"/>
  <c r="L509" i="3"/>
  <c r="N509" i="3" s="1"/>
  <c r="M509" i="3" s="1"/>
  <c r="P509" i="3"/>
  <c r="R509" i="3" s="1"/>
  <c r="Q509" i="3" s="1"/>
  <c r="J509" i="3"/>
  <c r="B509" i="3"/>
  <c r="D509" i="3"/>
  <c r="C510" i="3"/>
  <c r="I510" i="3" s="1"/>
  <c r="X510" i="3" s="1"/>
  <c r="E509" i="3"/>
  <c r="F508" i="3"/>
  <c r="H508" i="3" s="1"/>
  <c r="G508" i="3"/>
  <c r="O509" i="3" l="1"/>
  <c r="W508" i="3"/>
  <c r="T508" i="3"/>
  <c r="V508" i="3"/>
  <c r="G509" i="3"/>
  <c r="F509" i="3"/>
  <c r="H509" i="3" s="1"/>
  <c r="S509" i="3"/>
  <c r="L510" i="3"/>
  <c r="N510" i="3" s="1"/>
  <c r="M510" i="3" s="1"/>
  <c r="O510" i="3" s="1"/>
  <c r="J510" i="3"/>
  <c r="B510" i="3"/>
  <c r="P510" i="3"/>
  <c r="R510" i="3" s="1"/>
  <c r="Q510" i="3" s="1"/>
  <c r="E510" i="3"/>
  <c r="C511" i="3"/>
  <c r="I511" i="3" s="1"/>
  <c r="X511" i="3" s="1"/>
  <c r="D510" i="3"/>
  <c r="W509" i="3" l="1"/>
  <c r="T509" i="3"/>
  <c r="V509" i="3"/>
  <c r="G510" i="3"/>
  <c r="F510" i="3"/>
  <c r="H510" i="3" s="1"/>
  <c r="D511" i="3"/>
  <c r="J511" i="3"/>
  <c r="L511" i="3"/>
  <c r="N511" i="3" s="1"/>
  <c r="M511" i="3" s="1"/>
  <c r="B511" i="3"/>
  <c r="E511" i="3"/>
  <c r="P511" i="3"/>
  <c r="R511" i="3" s="1"/>
  <c r="Q511" i="3" s="1"/>
  <c r="C512" i="3"/>
  <c r="I512" i="3" s="1"/>
  <c r="X512" i="3" s="1"/>
  <c r="S510" i="3"/>
  <c r="S511" i="3" l="1"/>
  <c r="E512" i="3"/>
  <c r="J512" i="3"/>
  <c r="P512" i="3"/>
  <c r="R512" i="3" s="1"/>
  <c r="Q512" i="3" s="1"/>
  <c r="L512" i="3"/>
  <c r="N512" i="3" s="1"/>
  <c r="M512" i="3" s="1"/>
  <c r="B512" i="3"/>
  <c r="C513" i="3"/>
  <c r="I513" i="3" s="1"/>
  <c r="X513" i="3" s="1"/>
  <c r="D512" i="3"/>
  <c r="O511" i="3"/>
  <c r="T510" i="3"/>
  <c r="V510" i="3"/>
  <c r="W510" i="3"/>
  <c r="G511" i="3"/>
  <c r="F511" i="3"/>
  <c r="H511" i="3" s="1"/>
  <c r="W511" i="3" l="1"/>
  <c r="T511" i="3"/>
  <c r="V511" i="3"/>
  <c r="J513" i="3"/>
  <c r="L513" i="3"/>
  <c r="N513" i="3" s="1"/>
  <c r="M513" i="3" s="1"/>
  <c r="B513" i="3"/>
  <c r="D513" i="3"/>
  <c r="C514" i="3"/>
  <c r="I514" i="3" s="1"/>
  <c r="X514" i="3" s="1"/>
  <c r="E513" i="3"/>
  <c r="P513" i="3"/>
  <c r="R513" i="3" s="1"/>
  <c r="Q513" i="3" s="1"/>
  <c r="S513" i="3" s="1"/>
  <c r="O512" i="3"/>
  <c r="S512" i="3"/>
  <c r="F512" i="3"/>
  <c r="H512" i="3" s="1"/>
  <c r="G512" i="3"/>
  <c r="O513" i="3" l="1"/>
  <c r="W512" i="3"/>
  <c r="T512" i="3"/>
  <c r="V512" i="3"/>
  <c r="F513" i="3"/>
  <c r="H513" i="3" s="1"/>
  <c r="G513" i="3"/>
  <c r="P514" i="3"/>
  <c r="R514" i="3" s="1"/>
  <c r="Q514" i="3" s="1"/>
  <c r="S514" i="3" s="1"/>
  <c r="J514" i="3"/>
  <c r="L514" i="3"/>
  <c r="N514" i="3" s="1"/>
  <c r="M514" i="3" s="1"/>
  <c r="C515" i="3"/>
  <c r="I515" i="3" s="1"/>
  <c r="X515" i="3" s="1"/>
  <c r="E514" i="3"/>
  <c r="D514" i="3"/>
  <c r="B514" i="3"/>
  <c r="O514" i="3" l="1"/>
  <c r="V513" i="3"/>
  <c r="W513" i="3"/>
  <c r="T513" i="3"/>
  <c r="G514" i="3"/>
  <c r="F514" i="3"/>
  <c r="H514" i="3" s="1"/>
  <c r="J515" i="3"/>
  <c r="L515" i="3"/>
  <c r="N515" i="3" s="1"/>
  <c r="M515" i="3" s="1"/>
  <c r="D515" i="3"/>
  <c r="E515" i="3"/>
  <c r="B515" i="3"/>
  <c r="P515" i="3"/>
  <c r="R515" i="3" s="1"/>
  <c r="Q515" i="3" s="1"/>
  <c r="C516" i="3"/>
  <c r="I516" i="3" s="1"/>
  <c r="X516" i="3" s="1"/>
  <c r="S515" i="3" l="1"/>
  <c r="B516" i="3"/>
  <c r="J516" i="3"/>
  <c r="E516" i="3"/>
  <c r="L516" i="3"/>
  <c r="N516" i="3" s="1"/>
  <c r="M516" i="3" s="1"/>
  <c r="P516" i="3"/>
  <c r="R516" i="3" s="1"/>
  <c r="Q516" i="3" s="1"/>
  <c r="D516" i="3"/>
  <c r="C517" i="3"/>
  <c r="I517" i="3" s="1"/>
  <c r="X517" i="3" s="1"/>
  <c r="O515" i="3"/>
  <c r="T514" i="3"/>
  <c r="V514" i="3"/>
  <c r="W514" i="3"/>
  <c r="F515" i="3"/>
  <c r="H515" i="3" s="1"/>
  <c r="G515" i="3"/>
  <c r="T515" i="3" l="1"/>
  <c r="W515" i="3"/>
  <c r="V515" i="3"/>
  <c r="O516" i="3"/>
  <c r="S516" i="3"/>
  <c r="E517" i="3"/>
  <c r="C518" i="3"/>
  <c r="I518" i="3" s="1"/>
  <c r="X518" i="3" s="1"/>
  <c r="B517" i="3"/>
  <c r="D517" i="3"/>
  <c r="P517" i="3"/>
  <c r="R517" i="3" s="1"/>
  <c r="Q517" i="3" s="1"/>
  <c r="S517" i="3" s="1"/>
  <c r="J517" i="3"/>
  <c r="L517" i="3"/>
  <c r="N517" i="3" s="1"/>
  <c r="M517" i="3" s="1"/>
  <c r="F516" i="3"/>
  <c r="H516" i="3" s="1"/>
  <c r="G516" i="3"/>
  <c r="V516" i="3" l="1"/>
  <c r="T516" i="3"/>
  <c r="W516" i="3"/>
  <c r="F517" i="3"/>
  <c r="H517" i="3" s="1"/>
  <c r="G517" i="3"/>
  <c r="C519" i="3"/>
  <c r="I519" i="3" s="1"/>
  <c r="X519" i="3" s="1"/>
  <c r="L518" i="3"/>
  <c r="N518" i="3" s="1"/>
  <c r="M518" i="3" s="1"/>
  <c r="B518" i="3"/>
  <c r="P518" i="3"/>
  <c r="R518" i="3" s="1"/>
  <c r="Q518" i="3" s="1"/>
  <c r="D518" i="3"/>
  <c r="E518" i="3"/>
  <c r="J518" i="3"/>
  <c r="O517" i="3"/>
  <c r="S518" i="3" l="1"/>
  <c r="C520" i="3"/>
  <c r="I520" i="3" s="1"/>
  <c r="X520" i="3" s="1"/>
  <c r="B519" i="3"/>
  <c r="D519" i="3"/>
  <c r="L519" i="3"/>
  <c r="N519" i="3" s="1"/>
  <c r="M519" i="3" s="1"/>
  <c r="P519" i="3"/>
  <c r="R519" i="3" s="1"/>
  <c r="Q519" i="3" s="1"/>
  <c r="J519" i="3"/>
  <c r="E519" i="3"/>
  <c r="G518" i="3"/>
  <c r="F518" i="3"/>
  <c r="H518" i="3" s="1"/>
  <c r="O518" i="3"/>
  <c r="W517" i="3"/>
  <c r="T517" i="3"/>
  <c r="V517" i="3"/>
  <c r="T518" i="3" l="1"/>
  <c r="V518" i="3"/>
  <c r="W518" i="3"/>
  <c r="F519" i="3"/>
  <c r="H519" i="3" s="1"/>
  <c r="G519" i="3"/>
  <c r="S519" i="3"/>
  <c r="O519" i="3"/>
  <c r="D520" i="3"/>
  <c r="E520" i="3"/>
  <c r="L520" i="3"/>
  <c r="N520" i="3" s="1"/>
  <c r="M520" i="3" s="1"/>
  <c r="J520" i="3"/>
  <c r="C521" i="3"/>
  <c r="I521" i="3" s="1"/>
  <c r="X521" i="3" s="1"/>
  <c r="P520" i="3"/>
  <c r="R520" i="3" s="1"/>
  <c r="Q520" i="3" s="1"/>
  <c r="B520" i="3"/>
  <c r="O520" i="3" l="1"/>
  <c r="C522" i="3"/>
  <c r="I522" i="3" s="1"/>
  <c r="X522" i="3" s="1"/>
  <c r="D521" i="3"/>
  <c r="P521" i="3"/>
  <c r="R521" i="3" s="1"/>
  <c r="Q521" i="3" s="1"/>
  <c r="B521" i="3"/>
  <c r="L521" i="3"/>
  <c r="N521" i="3" s="1"/>
  <c r="M521" i="3" s="1"/>
  <c r="O521" i="3" s="1"/>
  <c r="E521" i="3"/>
  <c r="J521" i="3"/>
  <c r="W519" i="3"/>
  <c r="V519" i="3"/>
  <c r="T519" i="3"/>
  <c r="S520" i="3"/>
  <c r="F520" i="3"/>
  <c r="H520" i="3" s="1"/>
  <c r="G520" i="3"/>
  <c r="W520" i="3" l="1"/>
  <c r="V520" i="3"/>
  <c r="T520" i="3"/>
  <c r="G521" i="3"/>
  <c r="F521" i="3"/>
  <c r="H521" i="3" s="1"/>
  <c r="S521" i="3"/>
  <c r="D522" i="3"/>
  <c r="P522" i="3"/>
  <c r="R522" i="3" s="1"/>
  <c r="Q522" i="3" s="1"/>
  <c r="B522" i="3"/>
  <c r="J522" i="3"/>
  <c r="L522" i="3"/>
  <c r="N522" i="3" s="1"/>
  <c r="M522" i="3" s="1"/>
  <c r="C523" i="3"/>
  <c r="I523" i="3" s="1"/>
  <c r="X523" i="3" s="1"/>
  <c r="E522" i="3"/>
  <c r="S522" i="3" l="1"/>
  <c r="O522" i="3"/>
  <c r="E523" i="3"/>
  <c r="D523" i="3"/>
  <c r="C524" i="3"/>
  <c r="I524" i="3" s="1"/>
  <c r="X524" i="3" s="1"/>
  <c r="J523" i="3"/>
  <c r="P523" i="3"/>
  <c r="R523" i="3" s="1"/>
  <c r="Q523" i="3" s="1"/>
  <c r="L523" i="3"/>
  <c r="N523" i="3" s="1"/>
  <c r="M523" i="3" s="1"/>
  <c r="B523" i="3"/>
  <c r="G522" i="3"/>
  <c r="F522" i="3"/>
  <c r="H522" i="3" s="1"/>
  <c r="W521" i="3"/>
  <c r="T521" i="3"/>
  <c r="V521" i="3"/>
  <c r="E524" i="3" l="1"/>
  <c r="C525" i="3"/>
  <c r="I525" i="3" s="1"/>
  <c r="X525" i="3" s="1"/>
  <c r="L524" i="3"/>
  <c r="N524" i="3" s="1"/>
  <c r="M524" i="3" s="1"/>
  <c r="J524" i="3"/>
  <c r="P524" i="3"/>
  <c r="R524" i="3" s="1"/>
  <c r="Q524" i="3" s="1"/>
  <c r="D524" i="3"/>
  <c r="B524" i="3"/>
  <c r="S523" i="3"/>
  <c r="W522" i="3"/>
  <c r="T522" i="3"/>
  <c r="V522" i="3"/>
  <c r="O523" i="3"/>
  <c r="G523" i="3"/>
  <c r="F523" i="3"/>
  <c r="H523" i="3" s="1"/>
  <c r="S524" i="3" l="1"/>
  <c r="E525" i="3"/>
  <c r="C526" i="3"/>
  <c r="I526" i="3" s="1"/>
  <c r="X526" i="3" s="1"/>
  <c r="L525" i="3"/>
  <c r="N525" i="3" s="1"/>
  <c r="M525" i="3" s="1"/>
  <c r="J525" i="3"/>
  <c r="B525" i="3"/>
  <c r="D525" i="3"/>
  <c r="P525" i="3"/>
  <c r="R525" i="3" s="1"/>
  <c r="Q525" i="3" s="1"/>
  <c r="W523" i="3"/>
  <c r="T523" i="3"/>
  <c r="V523" i="3"/>
  <c r="O524" i="3"/>
  <c r="F524" i="3"/>
  <c r="H524" i="3" s="1"/>
  <c r="G524" i="3"/>
  <c r="S525" i="3" l="1"/>
  <c r="D526" i="3"/>
  <c r="J526" i="3"/>
  <c r="E526" i="3"/>
  <c r="P526" i="3"/>
  <c r="R526" i="3" s="1"/>
  <c r="Q526" i="3" s="1"/>
  <c r="B526" i="3"/>
  <c r="L526" i="3"/>
  <c r="N526" i="3" s="1"/>
  <c r="M526" i="3" s="1"/>
  <c r="C527" i="3"/>
  <c r="I527" i="3" s="1"/>
  <c r="X527" i="3" s="1"/>
  <c r="O525" i="3"/>
  <c r="G525" i="3"/>
  <c r="F525" i="3"/>
  <c r="H525" i="3" s="1"/>
  <c r="W524" i="3"/>
  <c r="V524" i="3"/>
  <c r="T524" i="3"/>
  <c r="D527" i="3" l="1"/>
  <c r="P527" i="3"/>
  <c r="R527" i="3" s="1"/>
  <c r="Q527" i="3" s="1"/>
  <c r="S527" i="3" s="1"/>
  <c r="J527" i="3"/>
  <c r="E527" i="3"/>
  <c r="L527" i="3"/>
  <c r="N527" i="3" s="1"/>
  <c r="M527" i="3" s="1"/>
  <c r="C528" i="3"/>
  <c r="I528" i="3" s="1"/>
  <c r="X528" i="3" s="1"/>
  <c r="B527" i="3"/>
  <c r="V525" i="3"/>
  <c r="W525" i="3"/>
  <c r="T525" i="3"/>
  <c r="F526" i="3"/>
  <c r="H526" i="3" s="1"/>
  <c r="G526" i="3"/>
  <c r="O526" i="3"/>
  <c r="S526" i="3"/>
  <c r="J528" i="3" l="1"/>
  <c r="P528" i="3"/>
  <c r="R528" i="3" s="1"/>
  <c r="Q528" i="3" s="1"/>
  <c r="S528" i="3" s="1"/>
  <c r="B528" i="3"/>
  <c r="C529" i="3"/>
  <c r="I529" i="3" s="1"/>
  <c r="X529" i="3" s="1"/>
  <c r="E528" i="3"/>
  <c r="L528" i="3"/>
  <c r="N528" i="3" s="1"/>
  <c r="M528" i="3" s="1"/>
  <c r="D528" i="3"/>
  <c r="T526" i="3"/>
  <c r="V526" i="3"/>
  <c r="W526" i="3"/>
  <c r="G527" i="3"/>
  <c r="F527" i="3"/>
  <c r="H527" i="3" s="1"/>
  <c r="O527" i="3"/>
  <c r="V527" i="3" l="1"/>
  <c r="T527" i="3"/>
  <c r="W527" i="3"/>
  <c r="E529" i="3"/>
  <c r="C530" i="3"/>
  <c r="I530" i="3" s="1"/>
  <c r="X530" i="3" s="1"/>
  <c r="P529" i="3"/>
  <c r="R529" i="3" s="1"/>
  <c r="Q529" i="3" s="1"/>
  <c r="J529" i="3"/>
  <c r="D529" i="3"/>
  <c r="B529" i="3"/>
  <c r="L529" i="3"/>
  <c r="N529" i="3" s="1"/>
  <c r="M529" i="3" s="1"/>
  <c r="O528" i="3"/>
  <c r="F528" i="3"/>
  <c r="H528" i="3" s="1"/>
  <c r="G528" i="3"/>
  <c r="E530" i="3" l="1"/>
  <c r="J530" i="3"/>
  <c r="B530" i="3"/>
  <c r="P530" i="3"/>
  <c r="R530" i="3" s="1"/>
  <c r="Q530" i="3" s="1"/>
  <c r="D530" i="3"/>
  <c r="C531" i="3"/>
  <c r="I531" i="3" s="1"/>
  <c r="X531" i="3" s="1"/>
  <c r="L530" i="3"/>
  <c r="N530" i="3" s="1"/>
  <c r="M530" i="3" s="1"/>
  <c r="O530" i="3" s="1"/>
  <c r="W528" i="3"/>
  <c r="V528" i="3"/>
  <c r="T528" i="3"/>
  <c r="S529" i="3"/>
  <c r="O529" i="3"/>
  <c r="F529" i="3"/>
  <c r="H529" i="3" s="1"/>
  <c r="G529" i="3"/>
  <c r="V529" i="3" l="1"/>
  <c r="W529" i="3"/>
  <c r="T529" i="3"/>
  <c r="J531" i="3"/>
  <c r="L531" i="3"/>
  <c r="N531" i="3" s="1"/>
  <c r="M531" i="3" s="1"/>
  <c r="O531" i="3" s="1"/>
  <c r="B531" i="3"/>
  <c r="D531" i="3"/>
  <c r="C532" i="3"/>
  <c r="I532" i="3" s="1"/>
  <c r="X532" i="3" s="1"/>
  <c r="E531" i="3"/>
  <c r="P531" i="3"/>
  <c r="R531" i="3" s="1"/>
  <c r="Q531" i="3" s="1"/>
  <c r="S530" i="3"/>
  <c r="F530" i="3"/>
  <c r="H530" i="3" s="1"/>
  <c r="G530" i="3"/>
  <c r="T530" i="3" l="1"/>
  <c r="W530" i="3"/>
  <c r="V530" i="3"/>
  <c r="G531" i="3"/>
  <c r="F531" i="3"/>
  <c r="H531" i="3" s="1"/>
  <c r="L532" i="3"/>
  <c r="N532" i="3" s="1"/>
  <c r="M532" i="3" s="1"/>
  <c r="P532" i="3"/>
  <c r="R532" i="3" s="1"/>
  <c r="Q532" i="3" s="1"/>
  <c r="J532" i="3"/>
  <c r="C533" i="3"/>
  <c r="I533" i="3" s="1"/>
  <c r="X533" i="3" s="1"/>
  <c r="D532" i="3"/>
  <c r="B532" i="3"/>
  <c r="E532" i="3"/>
  <c r="S531" i="3"/>
  <c r="F532" i="3" l="1"/>
  <c r="H532" i="3" s="1"/>
  <c r="G532" i="3"/>
  <c r="V531" i="3"/>
  <c r="W531" i="3"/>
  <c r="T531" i="3"/>
  <c r="L533" i="3"/>
  <c r="N533" i="3" s="1"/>
  <c r="M533" i="3" s="1"/>
  <c r="O533" i="3" s="1"/>
  <c r="C534" i="3"/>
  <c r="I534" i="3" s="1"/>
  <c r="X534" i="3" s="1"/>
  <c r="J533" i="3"/>
  <c r="E533" i="3"/>
  <c r="D533" i="3"/>
  <c r="B533" i="3"/>
  <c r="P533" i="3"/>
  <c r="R533" i="3" s="1"/>
  <c r="Q533" i="3" s="1"/>
  <c r="O532" i="3"/>
  <c r="S532" i="3"/>
  <c r="D534" i="3" l="1"/>
  <c r="L534" i="3"/>
  <c r="N534" i="3" s="1"/>
  <c r="M534" i="3" s="1"/>
  <c r="J534" i="3"/>
  <c r="E534" i="3"/>
  <c r="P534" i="3"/>
  <c r="R534" i="3" s="1"/>
  <c r="Q534" i="3" s="1"/>
  <c r="C535" i="3"/>
  <c r="I535" i="3" s="1"/>
  <c r="X535" i="3" s="1"/>
  <c r="B534" i="3"/>
  <c r="S533" i="3"/>
  <c r="F533" i="3"/>
  <c r="H533" i="3" s="1"/>
  <c r="G533" i="3"/>
  <c r="V532" i="3"/>
  <c r="T532" i="3"/>
  <c r="W532" i="3"/>
  <c r="J535" i="3" l="1"/>
  <c r="E535" i="3"/>
  <c r="B535" i="3"/>
  <c r="D535" i="3"/>
  <c r="P535" i="3"/>
  <c r="R535" i="3" s="1"/>
  <c r="Q535" i="3" s="1"/>
  <c r="C536" i="3"/>
  <c r="I536" i="3" s="1"/>
  <c r="X536" i="3" s="1"/>
  <c r="L535" i="3"/>
  <c r="N535" i="3" s="1"/>
  <c r="M535" i="3" s="1"/>
  <c r="T533" i="3"/>
  <c r="W533" i="3"/>
  <c r="V533" i="3"/>
  <c r="O534" i="3"/>
  <c r="S534" i="3"/>
  <c r="G534" i="3"/>
  <c r="F534" i="3"/>
  <c r="H534" i="3" s="1"/>
  <c r="G535" i="3" l="1"/>
  <c r="F535" i="3"/>
  <c r="H535" i="3" s="1"/>
  <c r="P536" i="3"/>
  <c r="R536" i="3" s="1"/>
  <c r="Q536" i="3" s="1"/>
  <c r="S536" i="3" s="1"/>
  <c r="J536" i="3"/>
  <c r="L536" i="3"/>
  <c r="N536" i="3" s="1"/>
  <c r="M536" i="3" s="1"/>
  <c r="D536" i="3"/>
  <c r="C537" i="3"/>
  <c r="I537" i="3" s="1"/>
  <c r="X537" i="3" s="1"/>
  <c r="B536" i="3"/>
  <c r="E536" i="3"/>
  <c r="S535" i="3"/>
  <c r="T534" i="3"/>
  <c r="W534" i="3"/>
  <c r="V534" i="3"/>
  <c r="O535" i="3"/>
  <c r="B537" i="3" l="1"/>
  <c r="D537" i="3"/>
  <c r="E537" i="3"/>
  <c r="C538" i="3"/>
  <c r="I538" i="3" s="1"/>
  <c r="X538" i="3" s="1"/>
  <c r="L537" i="3"/>
  <c r="N537" i="3" s="1"/>
  <c r="M537" i="3" s="1"/>
  <c r="P537" i="3"/>
  <c r="R537" i="3" s="1"/>
  <c r="Q537" i="3" s="1"/>
  <c r="J537" i="3"/>
  <c r="W535" i="3"/>
  <c r="V535" i="3"/>
  <c r="T535" i="3"/>
  <c r="O536" i="3"/>
  <c r="G536" i="3"/>
  <c r="F536" i="3"/>
  <c r="H536" i="3" s="1"/>
  <c r="S537" i="3" l="1"/>
  <c r="G537" i="3"/>
  <c r="F537" i="3"/>
  <c r="H537" i="3" s="1"/>
  <c r="C539" i="3"/>
  <c r="I539" i="3" s="1"/>
  <c r="X539" i="3" s="1"/>
  <c r="P538" i="3"/>
  <c r="R538" i="3" s="1"/>
  <c r="Q538" i="3" s="1"/>
  <c r="J538" i="3"/>
  <c r="L538" i="3"/>
  <c r="N538" i="3" s="1"/>
  <c r="M538" i="3" s="1"/>
  <c r="B538" i="3"/>
  <c r="E538" i="3"/>
  <c r="D538" i="3"/>
  <c r="O537" i="3"/>
  <c r="T536" i="3"/>
  <c r="W536" i="3"/>
  <c r="V536" i="3"/>
  <c r="S538" i="3" l="1"/>
  <c r="E539" i="3"/>
  <c r="J539" i="3"/>
  <c r="C540" i="3"/>
  <c r="I540" i="3" s="1"/>
  <c r="X540" i="3" s="1"/>
  <c r="P539" i="3"/>
  <c r="R539" i="3" s="1"/>
  <c r="Q539" i="3" s="1"/>
  <c r="B539" i="3"/>
  <c r="D539" i="3"/>
  <c r="L539" i="3"/>
  <c r="N539" i="3" s="1"/>
  <c r="M539" i="3" s="1"/>
  <c r="O539" i="3" s="1"/>
  <c r="T537" i="3"/>
  <c r="V537" i="3"/>
  <c r="W537" i="3"/>
  <c r="O538" i="3"/>
  <c r="G538" i="3"/>
  <c r="F538" i="3"/>
  <c r="H538" i="3" s="1"/>
  <c r="T538" i="3" l="1"/>
  <c r="W538" i="3"/>
  <c r="V538" i="3"/>
  <c r="L540" i="3"/>
  <c r="N540" i="3" s="1"/>
  <c r="M540" i="3" s="1"/>
  <c r="O540" i="3" s="1"/>
  <c r="C541" i="3"/>
  <c r="I541" i="3" s="1"/>
  <c r="X541" i="3" s="1"/>
  <c r="B540" i="3"/>
  <c r="D540" i="3"/>
  <c r="P540" i="3"/>
  <c r="R540" i="3" s="1"/>
  <c r="Q540" i="3" s="1"/>
  <c r="J540" i="3"/>
  <c r="E540" i="3"/>
  <c r="S539" i="3"/>
  <c r="F539" i="3"/>
  <c r="H539" i="3" s="1"/>
  <c r="G539" i="3"/>
  <c r="S540" i="3" l="1"/>
  <c r="L541" i="3"/>
  <c r="N541" i="3" s="1"/>
  <c r="M541" i="3" s="1"/>
  <c r="J541" i="3"/>
  <c r="C542" i="3"/>
  <c r="I542" i="3" s="1"/>
  <c r="X542" i="3" s="1"/>
  <c r="D541" i="3"/>
  <c r="E541" i="3"/>
  <c r="B541" i="3"/>
  <c r="P541" i="3"/>
  <c r="R541" i="3" s="1"/>
  <c r="Q541" i="3" s="1"/>
  <c r="T539" i="3"/>
  <c r="W539" i="3"/>
  <c r="V539" i="3"/>
  <c r="F540" i="3"/>
  <c r="H540" i="3" s="1"/>
  <c r="G540" i="3"/>
  <c r="W540" i="3" l="1"/>
  <c r="V540" i="3"/>
  <c r="T540" i="3"/>
  <c r="E542" i="3"/>
  <c r="L542" i="3"/>
  <c r="N542" i="3" s="1"/>
  <c r="M542" i="3" s="1"/>
  <c r="C543" i="3"/>
  <c r="I543" i="3" s="1"/>
  <c r="X543" i="3" s="1"/>
  <c r="D542" i="3"/>
  <c r="J542" i="3"/>
  <c r="P542" i="3"/>
  <c r="R542" i="3" s="1"/>
  <c r="Q542" i="3" s="1"/>
  <c r="B542" i="3"/>
  <c r="S541" i="3"/>
  <c r="O541" i="3"/>
  <c r="F541" i="3"/>
  <c r="H541" i="3" s="1"/>
  <c r="G541" i="3"/>
  <c r="S542" i="3" l="1"/>
  <c r="T541" i="3"/>
  <c r="V541" i="3"/>
  <c r="W541" i="3"/>
  <c r="L543" i="3"/>
  <c r="N543" i="3" s="1"/>
  <c r="M543" i="3" s="1"/>
  <c r="E543" i="3"/>
  <c r="B543" i="3"/>
  <c r="D543" i="3"/>
  <c r="J543" i="3"/>
  <c r="P543" i="3"/>
  <c r="R543" i="3" s="1"/>
  <c r="Q543" i="3" s="1"/>
  <c r="S543" i="3" s="1"/>
  <c r="C544" i="3"/>
  <c r="I544" i="3" s="1"/>
  <c r="X544" i="3" s="1"/>
  <c r="G542" i="3"/>
  <c r="F542" i="3"/>
  <c r="H542" i="3" s="1"/>
  <c r="O542" i="3"/>
  <c r="T542" i="3" l="1"/>
  <c r="W542" i="3"/>
  <c r="V542" i="3"/>
  <c r="F543" i="3"/>
  <c r="H543" i="3" s="1"/>
  <c r="G543" i="3"/>
  <c r="P544" i="3"/>
  <c r="R544" i="3" s="1"/>
  <c r="Q544" i="3" s="1"/>
  <c r="S544" i="3" s="1"/>
  <c r="L544" i="3"/>
  <c r="N544" i="3" s="1"/>
  <c r="M544" i="3" s="1"/>
  <c r="E544" i="3"/>
  <c r="B544" i="3"/>
  <c r="C545" i="3"/>
  <c r="I545" i="3" s="1"/>
  <c r="X545" i="3" s="1"/>
  <c r="D544" i="3"/>
  <c r="J544" i="3"/>
  <c r="O543" i="3"/>
  <c r="O544" i="3" l="1"/>
  <c r="J545" i="3"/>
  <c r="E545" i="3"/>
  <c r="B545" i="3"/>
  <c r="D545" i="3"/>
  <c r="C546" i="3"/>
  <c r="I546" i="3" s="1"/>
  <c r="X546" i="3" s="1"/>
  <c r="L545" i="3"/>
  <c r="N545" i="3" s="1"/>
  <c r="M545" i="3" s="1"/>
  <c r="P545" i="3"/>
  <c r="R545" i="3" s="1"/>
  <c r="Q545" i="3" s="1"/>
  <c r="W543" i="3"/>
  <c r="T543" i="3"/>
  <c r="V543" i="3"/>
  <c r="F544" i="3"/>
  <c r="H544" i="3" s="1"/>
  <c r="G544" i="3"/>
  <c r="C547" i="3" l="1"/>
  <c r="I547" i="3" s="1"/>
  <c r="X547" i="3" s="1"/>
  <c r="P546" i="3"/>
  <c r="R546" i="3" s="1"/>
  <c r="Q546" i="3" s="1"/>
  <c r="D546" i="3"/>
  <c r="J546" i="3"/>
  <c r="L546" i="3"/>
  <c r="N546" i="3" s="1"/>
  <c r="M546" i="3" s="1"/>
  <c r="B546" i="3"/>
  <c r="E546" i="3"/>
  <c r="F545" i="3"/>
  <c r="H545" i="3" s="1"/>
  <c r="G545" i="3"/>
  <c r="W544" i="3"/>
  <c r="T544" i="3"/>
  <c r="V544" i="3"/>
  <c r="O545" i="3"/>
  <c r="S545" i="3"/>
  <c r="S546" i="3" l="1"/>
  <c r="V545" i="3"/>
  <c r="W545" i="3"/>
  <c r="T545" i="3"/>
  <c r="F546" i="3"/>
  <c r="H546" i="3" s="1"/>
  <c r="G546" i="3"/>
  <c r="O546" i="3"/>
  <c r="C548" i="3"/>
  <c r="I548" i="3" s="1"/>
  <c r="X548" i="3" s="1"/>
  <c r="E547" i="3"/>
  <c r="B547" i="3"/>
  <c r="J547" i="3"/>
  <c r="L547" i="3"/>
  <c r="N547" i="3" s="1"/>
  <c r="M547" i="3" s="1"/>
  <c r="P547" i="3"/>
  <c r="R547" i="3" s="1"/>
  <c r="Q547" i="3" s="1"/>
  <c r="D547" i="3"/>
  <c r="J548" i="3" l="1"/>
  <c r="E548" i="3"/>
  <c r="B548" i="3"/>
  <c r="P548" i="3"/>
  <c r="R548" i="3" s="1"/>
  <c r="Q548" i="3" s="1"/>
  <c r="C549" i="3"/>
  <c r="I549" i="3" s="1"/>
  <c r="X549" i="3" s="1"/>
  <c r="L548" i="3"/>
  <c r="N548" i="3" s="1"/>
  <c r="M548" i="3" s="1"/>
  <c r="D548" i="3"/>
  <c r="V546" i="3"/>
  <c r="T546" i="3"/>
  <c r="W546" i="3"/>
  <c r="S547" i="3"/>
  <c r="O547" i="3"/>
  <c r="F547" i="3"/>
  <c r="H547" i="3" s="1"/>
  <c r="G547" i="3"/>
  <c r="B549" i="3" l="1"/>
  <c r="L549" i="3"/>
  <c r="N549" i="3" s="1"/>
  <c r="M549" i="3" s="1"/>
  <c r="D549" i="3"/>
  <c r="J549" i="3"/>
  <c r="P549" i="3"/>
  <c r="R549" i="3" s="1"/>
  <c r="Q549" i="3" s="1"/>
  <c r="E549" i="3"/>
  <c r="C550" i="3"/>
  <c r="I550" i="3" s="1"/>
  <c r="X550" i="3" s="1"/>
  <c r="S548" i="3"/>
  <c r="G548" i="3"/>
  <c r="F548" i="3"/>
  <c r="H548" i="3" s="1"/>
  <c r="W547" i="3"/>
  <c r="T547" i="3"/>
  <c r="V547" i="3"/>
  <c r="O548" i="3"/>
  <c r="O549" i="3" l="1"/>
  <c r="L550" i="3"/>
  <c r="N550" i="3" s="1"/>
  <c r="M550" i="3" s="1"/>
  <c r="O550" i="3" s="1"/>
  <c r="E550" i="3"/>
  <c r="C551" i="3"/>
  <c r="I551" i="3" s="1"/>
  <c r="X551" i="3" s="1"/>
  <c r="P550" i="3"/>
  <c r="R550" i="3" s="1"/>
  <c r="Q550" i="3" s="1"/>
  <c r="D550" i="3"/>
  <c r="B550" i="3"/>
  <c r="J550" i="3"/>
  <c r="F549" i="3"/>
  <c r="H549" i="3" s="1"/>
  <c r="G549" i="3"/>
  <c r="W548" i="3"/>
  <c r="T548" i="3"/>
  <c r="V548" i="3"/>
  <c r="S549" i="3"/>
  <c r="G550" i="3" l="1"/>
  <c r="F550" i="3"/>
  <c r="H550" i="3" s="1"/>
  <c r="V549" i="3"/>
  <c r="W549" i="3"/>
  <c r="T549" i="3"/>
  <c r="E551" i="3"/>
  <c r="L551" i="3"/>
  <c r="N551" i="3" s="1"/>
  <c r="M551" i="3" s="1"/>
  <c r="J551" i="3"/>
  <c r="D551" i="3"/>
  <c r="P551" i="3"/>
  <c r="R551" i="3" s="1"/>
  <c r="Q551" i="3" s="1"/>
  <c r="B551" i="3"/>
  <c r="C552" i="3"/>
  <c r="I552" i="3" s="1"/>
  <c r="X552" i="3" s="1"/>
  <c r="S550" i="3"/>
  <c r="S551" i="3" l="1"/>
  <c r="G551" i="3"/>
  <c r="F551" i="3"/>
  <c r="H551" i="3" s="1"/>
  <c r="E552" i="3"/>
  <c r="L552" i="3"/>
  <c r="N552" i="3" s="1"/>
  <c r="M552" i="3" s="1"/>
  <c r="P552" i="3"/>
  <c r="R552" i="3" s="1"/>
  <c r="Q552" i="3" s="1"/>
  <c r="C553" i="3"/>
  <c r="I553" i="3" s="1"/>
  <c r="X553" i="3" s="1"/>
  <c r="D552" i="3"/>
  <c r="J552" i="3"/>
  <c r="B552" i="3"/>
  <c r="T550" i="3"/>
  <c r="W550" i="3"/>
  <c r="V550" i="3"/>
  <c r="O551" i="3"/>
  <c r="C554" i="3" l="1"/>
  <c r="I554" i="3" s="1"/>
  <c r="X554" i="3" s="1"/>
  <c r="E553" i="3"/>
  <c r="B553" i="3"/>
  <c r="D553" i="3"/>
  <c r="L553" i="3"/>
  <c r="N553" i="3" s="1"/>
  <c r="M553" i="3" s="1"/>
  <c r="J553" i="3"/>
  <c r="P553" i="3"/>
  <c r="R553" i="3" s="1"/>
  <c r="Q553" i="3" s="1"/>
  <c r="S552" i="3"/>
  <c r="O552" i="3"/>
  <c r="G552" i="3"/>
  <c r="F552" i="3"/>
  <c r="H552" i="3" s="1"/>
  <c r="W551" i="3"/>
  <c r="T551" i="3"/>
  <c r="V551" i="3"/>
  <c r="S553" i="3" l="1"/>
  <c r="O553" i="3"/>
  <c r="W552" i="3"/>
  <c r="T552" i="3"/>
  <c r="V552" i="3"/>
  <c r="F553" i="3"/>
  <c r="H553" i="3" s="1"/>
  <c r="G553" i="3"/>
  <c r="P554" i="3"/>
  <c r="R554" i="3" s="1"/>
  <c r="Q554" i="3" s="1"/>
  <c r="B554" i="3"/>
  <c r="D554" i="3"/>
  <c r="L554" i="3"/>
  <c r="N554" i="3" s="1"/>
  <c r="M554" i="3" s="1"/>
  <c r="C555" i="3"/>
  <c r="I555" i="3" s="1"/>
  <c r="X555" i="3" s="1"/>
  <c r="J554" i="3"/>
  <c r="E554" i="3"/>
  <c r="O554" i="3" l="1"/>
  <c r="S554" i="3"/>
  <c r="F554" i="3"/>
  <c r="H554" i="3" s="1"/>
  <c r="G554" i="3"/>
  <c r="T553" i="3"/>
  <c r="V553" i="3"/>
  <c r="W553" i="3"/>
  <c r="C556" i="3"/>
  <c r="I556" i="3" s="1"/>
  <c r="X556" i="3" s="1"/>
  <c r="L555" i="3"/>
  <c r="N555" i="3" s="1"/>
  <c r="M555" i="3" s="1"/>
  <c r="D555" i="3"/>
  <c r="P555" i="3"/>
  <c r="R555" i="3" s="1"/>
  <c r="Q555" i="3" s="1"/>
  <c r="S555" i="3" s="1"/>
  <c r="B555" i="3"/>
  <c r="E555" i="3"/>
  <c r="J555" i="3"/>
  <c r="O555" i="3" l="1"/>
  <c r="C557" i="3"/>
  <c r="I557" i="3" s="1"/>
  <c r="X557" i="3" s="1"/>
  <c r="B556" i="3"/>
  <c r="L556" i="3"/>
  <c r="N556" i="3" s="1"/>
  <c r="M556" i="3" s="1"/>
  <c r="E556" i="3"/>
  <c r="P556" i="3"/>
  <c r="R556" i="3" s="1"/>
  <c r="Q556" i="3" s="1"/>
  <c r="J556" i="3"/>
  <c r="D556" i="3"/>
  <c r="F555" i="3"/>
  <c r="H555" i="3" s="1"/>
  <c r="G555" i="3"/>
  <c r="W554" i="3"/>
  <c r="V554" i="3"/>
  <c r="T554" i="3"/>
  <c r="W555" i="3" l="1"/>
  <c r="V555" i="3"/>
  <c r="T555" i="3"/>
  <c r="F556" i="3"/>
  <c r="H556" i="3" s="1"/>
  <c r="G556" i="3"/>
  <c r="S556" i="3"/>
  <c r="O556" i="3"/>
  <c r="C558" i="3"/>
  <c r="I558" i="3" s="1"/>
  <c r="X558" i="3" s="1"/>
  <c r="P557" i="3"/>
  <c r="R557" i="3" s="1"/>
  <c r="Q557" i="3" s="1"/>
  <c r="D557" i="3"/>
  <c r="E557" i="3"/>
  <c r="B557" i="3"/>
  <c r="J557" i="3"/>
  <c r="L557" i="3"/>
  <c r="N557" i="3" s="1"/>
  <c r="M557" i="3" s="1"/>
  <c r="W556" i="3" l="1"/>
  <c r="T556" i="3"/>
  <c r="V556" i="3"/>
  <c r="O557" i="3"/>
  <c r="F557" i="3"/>
  <c r="H557" i="3" s="1"/>
  <c r="G557" i="3"/>
  <c r="S557" i="3"/>
  <c r="C559" i="3"/>
  <c r="I559" i="3" s="1"/>
  <c r="X559" i="3" s="1"/>
  <c r="P558" i="3"/>
  <c r="R558" i="3" s="1"/>
  <c r="Q558" i="3" s="1"/>
  <c r="S558" i="3" s="1"/>
  <c r="D558" i="3"/>
  <c r="J558" i="3"/>
  <c r="E558" i="3"/>
  <c r="B558" i="3"/>
  <c r="L558" i="3"/>
  <c r="N558" i="3" s="1"/>
  <c r="M558" i="3" s="1"/>
  <c r="O558" i="3" s="1"/>
  <c r="T557" i="3" l="1"/>
  <c r="V557" i="3"/>
  <c r="W557" i="3"/>
  <c r="B559" i="3"/>
  <c r="D559" i="3"/>
  <c r="E559" i="3"/>
  <c r="P559" i="3"/>
  <c r="R559" i="3" s="1"/>
  <c r="Q559" i="3" s="1"/>
  <c r="C560" i="3"/>
  <c r="I560" i="3" s="1"/>
  <c r="X560" i="3" s="1"/>
  <c r="J559" i="3"/>
  <c r="L559" i="3"/>
  <c r="N559" i="3" s="1"/>
  <c r="M559" i="3" s="1"/>
  <c r="O559" i="3" s="1"/>
  <c r="G558" i="3"/>
  <c r="F558" i="3"/>
  <c r="H558" i="3" s="1"/>
  <c r="T558" i="3" l="1"/>
  <c r="W558" i="3"/>
  <c r="V558" i="3"/>
  <c r="G559" i="3"/>
  <c r="F559" i="3"/>
  <c r="H559" i="3" s="1"/>
  <c r="S559" i="3"/>
  <c r="D560" i="3"/>
  <c r="C561" i="3"/>
  <c r="I561" i="3" s="1"/>
  <c r="X561" i="3" s="1"/>
  <c r="J560" i="3"/>
  <c r="B560" i="3"/>
  <c r="P560" i="3"/>
  <c r="R560" i="3" s="1"/>
  <c r="Q560" i="3" s="1"/>
  <c r="E560" i="3"/>
  <c r="L560" i="3"/>
  <c r="N560" i="3" s="1"/>
  <c r="M560" i="3" s="1"/>
  <c r="O560" i="3" l="1"/>
  <c r="S560" i="3"/>
  <c r="B561" i="3"/>
  <c r="P561" i="3"/>
  <c r="R561" i="3" s="1"/>
  <c r="Q561" i="3" s="1"/>
  <c r="S561" i="3" s="1"/>
  <c r="J561" i="3"/>
  <c r="D561" i="3"/>
  <c r="C562" i="3"/>
  <c r="I562" i="3" s="1"/>
  <c r="X562" i="3" s="1"/>
  <c r="E561" i="3"/>
  <c r="L561" i="3"/>
  <c r="N561" i="3" s="1"/>
  <c r="M561" i="3" s="1"/>
  <c r="V559" i="3"/>
  <c r="T559" i="3"/>
  <c r="W559" i="3"/>
  <c r="F560" i="3"/>
  <c r="H560" i="3" s="1"/>
  <c r="G560" i="3"/>
  <c r="W560" i="3" l="1"/>
  <c r="V560" i="3"/>
  <c r="T560" i="3"/>
  <c r="B562" i="3"/>
  <c r="L562" i="3"/>
  <c r="N562" i="3" s="1"/>
  <c r="M562" i="3" s="1"/>
  <c r="O562" i="3" s="1"/>
  <c r="C563" i="3"/>
  <c r="I563" i="3" s="1"/>
  <c r="X563" i="3" s="1"/>
  <c r="P562" i="3"/>
  <c r="R562" i="3" s="1"/>
  <c r="Q562" i="3" s="1"/>
  <c r="D562" i="3"/>
  <c r="E562" i="3"/>
  <c r="J562" i="3"/>
  <c r="F561" i="3"/>
  <c r="H561" i="3" s="1"/>
  <c r="G561" i="3"/>
  <c r="O561" i="3"/>
  <c r="S562" i="3" l="1"/>
  <c r="V561" i="3"/>
  <c r="W561" i="3"/>
  <c r="T561" i="3"/>
  <c r="L563" i="3"/>
  <c r="N563" i="3" s="1"/>
  <c r="M563" i="3" s="1"/>
  <c r="C564" i="3"/>
  <c r="I564" i="3" s="1"/>
  <c r="X564" i="3" s="1"/>
  <c r="E563" i="3"/>
  <c r="P563" i="3"/>
  <c r="R563" i="3" s="1"/>
  <c r="Q563" i="3" s="1"/>
  <c r="B563" i="3"/>
  <c r="D563" i="3"/>
  <c r="J563" i="3"/>
  <c r="F562" i="3"/>
  <c r="H562" i="3" s="1"/>
  <c r="G562" i="3"/>
  <c r="F563" i="3" l="1"/>
  <c r="H563" i="3" s="1"/>
  <c r="G563" i="3"/>
  <c r="W562" i="3"/>
  <c r="V562" i="3"/>
  <c r="T562" i="3"/>
  <c r="C565" i="3"/>
  <c r="I565" i="3" s="1"/>
  <c r="X565" i="3" s="1"/>
  <c r="D564" i="3"/>
  <c r="L564" i="3"/>
  <c r="N564" i="3" s="1"/>
  <c r="M564" i="3" s="1"/>
  <c r="E564" i="3"/>
  <c r="B564" i="3"/>
  <c r="P564" i="3"/>
  <c r="R564" i="3" s="1"/>
  <c r="Q564" i="3" s="1"/>
  <c r="S564" i="3" s="1"/>
  <c r="J564" i="3"/>
  <c r="O563" i="3"/>
  <c r="S563" i="3"/>
  <c r="G564" i="3" l="1"/>
  <c r="F564" i="3"/>
  <c r="H564" i="3" s="1"/>
  <c r="O564" i="3"/>
  <c r="B565" i="3"/>
  <c r="E565" i="3"/>
  <c r="L565" i="3"/>
  <c r="N565" i="3" s="1"/>
  <c r="M565" i="3" s="1"/>
  <c r="O565" i="3" s="1"/>
  <c r="D565" i="3"/>
  <c r="P565" i="3"/>
  <c r="R565" i="3" s="1"/>
  <c r="Q565" i="3" s="1"/>
  <c r="J565" i="3"/>
  <c r="C566" i="3"/>
  <c r="I566" i="3" s="1"/>
  <c r="X566" i="3" s="1"/>
  <c r="T563" i="3"/>
  <c r="W563" i="3"/>
  <c r="V563" i="3"/>
  <c r="S565" i="3" l="1"/>
  <c r="F565" i="3"/>
  <c r="H565" i="3" s="1"/>
  <c r="G565" i="3"/>
  <c r="E566" i="3"/>
  <c r="B566" i="3"/>
  <c r="D566" i="3"/>
  <c r="L566" i="3"/>
  <c r="N566" i="3" s="1"/>
  <c r="M566" i="3" s="1"/>
  <c r="C567" i="3"/>
  <c r="I567" i="3" s="1"/>
  <c r="X567" i="3" s="1"/>
  <c r="J566" i="3"/>
  <c r="P566" i="3"/>
  <c r="R566" i="3" s="1"/>
  <c r="Q566" i="3" s="1"/>
  <c r="W564" i="3"/>
  <c r="V564" i="3"/>
  <c r="T564" i="3"/>
  <c r="S566" i="3" l="1"/>
  <c r="V565" i="3"/>
  <c r="W565" i="3"/>
  <c r="T565" i="3"/>
  <c r="G566" i="3"/>
  <c r="F566" i="3"/>
  <c r="H566" i="3" s="1"/>
  <c r="E567" i="3"/>
  <c r="D567" i="3"/>
  <c r="L567" i="3"/>
  <c r="N567" i="3" s="1"/>
  <c r="M567" i="3" s="1"/>
  <c r="C568" i="3"/>
  <c r="I568" i="3" s="1"/>
  <c r="X568" i="3" s="1"/>
  <c r="P567" i="3"/>
  <c r="R567" i="3" s="1"/>
  <c r="Q567" i="3" s="1"/>
  <c r="J567" i="3"/>
  <c r="B567" i="3"/>
  <c r="O566" i="3"/>
  <c r="S567" i="3" l="1"/>
  <c r="F567" i="3"/>
  <c r="H567" i="3" s="1"/>
  <c r="G567" i="3"/>
  <c r="W566" i="3"/>
  <c r="V566" i="3"/>
  <c r="T566" i="3"/>
  <c r="O567" i="3"/>
  <c r="J568" i="3"/>
  <c r="P568" i="3"/>
  <c r="R568" i="3" s="1"/>
  <c r="Q568" i="3" s="1"/>
  <c r="S568" i="3" s="1"/>
  <c r="E568" i="3"/>
  <c r="D568" i="3"/>
  <c r="B568" i="3"/>
  <c r="C569" i="3"/>
  <c r="I569" i="3" s="1"/>
  <c r="X569" i="3" s="1"/>
  <c r="L568" i="3"/>
  <c r="N568" i="3" s="1"/>
  <c r="M568" i="3" s="1"/>
  <c r="O568" i="3" s="1"/>
  <c r="E569" i="3" l="1"/>
  <c r="B569" i="3"/>
  <c r="D569" i="3"/>
  <c r="J569" i="3"/>
  <c r="L569" i="3"/>
  <c r="N569" i="3" s="1"/>
  <c r="M569" i="3" s="1"/>
  <c r="C570" i="3"/>
  <c r="I570" i="3" s="1"/>
  <c r="X570" i="3" s="1"/>
  <c r="P569" i="3"/>
  <c r="R569" i="3" s="1"/>
  <c r="Q569" i="3" s="1"/>
  <c r="S569" i="3" s="1"/>
  <c r="F568" i="3"/>
  <c r="H568" i="3" s="1"/>
  <c r="G568" i="3"/>
  <c r="T567" i="3"/>
  <c r="V567" i="3"/>
  <c r="W567" i="3"/>
  <c r="E570" i="3" l="1"/>
  <c r="B570" i="3"/>
  <c r="L570" i="3"/>
  <c r="N570" i="3" s="1"/>
  <c r="M570" i="3" s="1"/>
  <c r="O570" i="3" s="1"/>
  <c r="P570" i="3"/>
  <c r="R570" i="3" s="1"/>
  <c r="Q570" i="3" s="1"/>
  <c r="S570" i="3" s="1"/>
  <c r="D570" i="3"/>
  <c r="J570" i="3"/>
  <c r="C571" i="3"/>
  <c r="I571" i="3" s="1"/>
  <c r="X571" i="3" s="1"/>
  <c r="O569" i="3"/>
  <c r="W568" i="3"/>
  <c r="V568" i="3"/>
  <c r="T568" i="3"/>
  <c r="F569" i="3"/>
  <c r="H569" i="3" s="1"/>
  <c r="G569" i="3"/>
  <c r="W569" i="3" l="1"/>
  <c r="T569" i="3"/>
  <c r="V569" i="3"/>
  <c r="J571" i="3"/>
  <c r="D571" i="3"/>
  <c r="E571" i="3"/>
  <c r="C572" i="3"/>
  <c r="I572" i="3" s="1"/>
  <c r="X572" i="3" s="1"/>
  <c r="B571" i="3"/>
  <c r="P571" i="3"/>
  <c r="R571" i="3" s="1"/>
  <c r="Q571" i="3" s="1"/>
  <c r="L571" i="3"/>
  <c r="N571" i="3" s="1"/>
  <c r="M571" i="3" s="1"/>
  <c r="O571" i="3" s="1"/>
  <c r="F570" i="3"/>
  <c r="H570" i="3" s="1"/>
  <c r="G570" i="3"/>
  <c r="S571" i="3" l="1"/>
  <c r="C573" i="3"/>
  <c r="I573" i="3" s="1"/>
  <c r="X573" i="3" s="1"/>
  <c r="D572" i="3"/>
  <c r="L572" i="3"/>
  <c r="N572" i="3" s="1"/>
  <c r="M572" i="3" s="1"/>
  <c r="P572" i="3"/>
  <c r="R572" i="3" s="1"/>
  <c r="Q572" i="3" s="1"/>
  <c r="S572" i="3" s="1"/>
  <c r="B572" i="3"/>
  <c r="J572" i="3"/>
  <c r="E572" i="3"/>
  <c r="G571" i="3"/>
  <c r="F571" i="3"/>
  <c r="H571" i="3" s="1"/>
  <c r="V570" i="3"/>
  <c r="W570" i="3"/>
  <c r="T570" i="3"/>
  <c r="G572" i="3" l="1"/>
  <c r="F572" i="3"/>
  <c r="H572" i="3" s="1"/>
  <c r="T571" i="3"/>
  <c r="W571" i="3"/>
  <c r="V571" i="3"/>
  <c r="O572" i="3"/>
  <c r="D573" i="3"/>
  <c r="C574" i="3"/>
  <c r="I574" i="3" s="1"/>
  <c r="X574" i="3" s="1"/>
  <c r="J573" i="3"/>
  <c r="L573" i="3"/>
  <c r="N573" i="3" s="1"/>
  <c r="M573" i="3" s="1"/>
  <c r="B573" i="3"/>
  <c r="P573" i="3"/>
  <c r="R573" i="3" s="1"/>
  <c r="Q573" i="3" s="1"/>
  <c r="E573" i="3"/>
  <c r="G573" i="3" l="1"/>
  <c r="F573" i="3"/>
  <c r="H573" i="3" s="1"/>
  <c r="W572" i="3"/>
  <c r="T572" i="3"/>
  <c r="V572" i="3"/>
  <c r="S573" i="3"/>
  <c r="O573" i="3"/>
  <c r="J574" i="3"/>
  <c r="C575" i="3"/>
  <c r="I575" i="3" s="1"/>
  <c r="X575" i="3" s="1"/>
  <c r="B574" i="3"/>
  <c r="P574" i="3"/>
  <c r="R574" i="3" s="1"/>
  <c r="Q574" i="3" s="1"/>
  <c r="E574" i="3"/>
  <c r="D574" i="3"/>
  <c r="L574" i="3"/>
  <c r="N574" i="3" s="1"/>
  <c r="M574" i="3" s="1"/>
  <c r="F574" i="3" l="1"/>
  <c r="H574" i="3" s="1"/>
  <c r="G574" i="3"/>
  <c r="W573" i="3"/>
  <c r="T573" i="3"/>
  <c r="V573" i="3"/>
  <c r="B575" i="3"/>
  <c r="C576" i="3"/>
  <c r="I576" i="3" s="1"/>
  <c r="X576" i="3" s="1"/>
  <c r="J575" i="3"/>
  <c r="P575" i="3"/>
  <c r="R575" i="3" s="1"/>
  <c r="Q575" i="3" s="1"/>
  <c r="D575" i="3"/>
  <c r="E575" i="3"/>
  <c r="L575" i="3"/>
  <c r="N575" i="3" s="1"/>
  <c r="M575" i="3" s="1"/>
  <c r="S574" i="3"/>
  <c r="O574" i="3"/>
  <c r="S575" i="3" l="1"/>
  <c r="O575" i="3"/>
  <c r="L576" i="3"/>
  <c r="N576" i="3" s="1"/>
  <c r="M576" i="3" s="1"/>
  <c r="O576" i="3" s="1"/>
  <c r="P576" i="3"/>
  <c r="R576" i="3" s="1"/>
  <c r="Q576" i="3" s="1"/>
  <c r="D576" i="3"/>
  <c r="E576" i="3"/>
  <c r="B576" i="3"/>
  <c r="J576" i="3"/>
  <c r="C577" i="3"/>
  <c r="I577" i="3" s="1"/>
  <c r="X577" i="3" s="1"/>
  <c r="F575" i="3"/>
  <c r="H575" i="3" s="1"/>
  <c r="G575" i="3"/>
  <c r="T574" i="3"/>
  <c r="W574" i="3"/>
  <c r="V574" i="3"/>
  <c r="S576" i="3" l="1"/>
  <c r="F576" i="3"/>
  <c r="H576" i="3" s="1"/>
  <c r="G576" i="3"/>
  <c r="T575" i="3"/>
  <c r="V575" i="3"/>
  <c r="W575" i="3"/>
  <c r="J577" i="3"/>
  <c r="B577" i="3"/>
  <c r="E577" i="3"/>
  <c r="L577" i="3"/>
  <c r="N577" i="3" s="1"/>
  <c r="M577" i="3" s="1"/>
  <c r="C578" i="3"/>
  <c r="I578" i="3" s="1"/>
  <c r="X578" i="3" s="1"/>
  <c r="D577" i="3"/>
  <c r="P577" i="3"/>
  <c r="R577" i="3" s="1"/>
  <c r="Q577" i="3" s="1"/>
  <c r="O577" i="3" l="1"/>
  <c r="G577" i="3"/>
  <c r="F577" i="3"/>
  <c r="H577" i="3" s="1"/>
  <c r="S577" i="3"/>
  <c r="L578" i="3"/>
  <c r="N578" i="3" s="1"/>
  <c r="M578" i="3" s="1"/>
  <c r="O578" i="3" s="1"/>
  <c r="J578" i="3"/>
  <c r="B578" i="3"/>
  <c r="D578" i="3"/>
  <c r="C579" i="3"/>
  <c r="I579" i="3" s="1"/>
  <c r="X579" i="3" s="1"/>
  <c r="P578" i="3"/>
  <c r="R578" i="3" s="1"/>
  <c r="Q578" i="3" s="1"/>
  <c r="S578" i="3" s="1"/>
  <c r="E578" i="3"/>
  <c r="W576" i="3"/>
  <c r="T576" i="3"/>
  <c r="V576" i="3"/>
  <c r="V577" i="3" l="1"/>
  <c r="W577" i="3"/>
  <c r="T577" i="3"/>
  <c r="F578" i="3"/>
  <c r="H578" i="3" s="1"/>
  <c r="G578" i="3"/>
  <c r="D579" i="3"/>
  <c r="E579" i="3"/>
  <c r="L579" i="3"/>
  <c r="N579" i="3" s="1"/>
  <c r="M579" i="3" s="1"/>
  <c r="C580" i="3"/>
  <c r="I580" i="3" s="1"/>
  <c r="X580" i="3" s="1"/>
  <c r="B579" i="3"/>
  <c r="P579" i="3"/>
  <c r="R579" i="3" s="1"/>
  <c r="Q579" i="3" s="1"/>
  <c r="J579" i="3"/>
  <c r="O579" i="3" l="1"/>
  <c r="F579" i="3"/>
  <c r="H579" i="3" s="1"/>
  <c r="G579" i="3"/>
  <c r="T578" i="3"/>
  <c r="V578" i="3"/>
  <c r="W578" i="3"/>
  <c r="S579" i="3"/>
  <c r="D580" i="3"/>
  <c r="J580" i="3"/>
  <c r="L580" i="3"/>
  <c r="N580" i="3" s="1"/>
  <c r="M580" i="3" s="1"/>
  <c r="P580" i="3"/>
  <c r="R580" i="3" s="1"/>
  <c r="Q580" i="3" s="1"/>
  <c r="C581" i="3"/>
  <c r="I581" i="3" s="1"/>
  <c r="X581" i="3" s="1"/>
  <c r="E580" i="3"/>
  <c r="B580" i="3"/>
  <c r="S580" i="3" l="1"/>
  <c r="O580" i="3"/>
  <c r="G580" i="3"/>
  <c r="F580" i="3"/>
  <c r="H580" i="3" s="1"/>
  <c r="E581" i="3"/>
  <c r="C582" i="3"/>
  <c r="I582" i="3" s="1"/>
  <c r="X582" i="3" s="1"/>
  <c r="P581" i="3"/>
  <c r="R581" i="3" s="1"/>
  <c r="Q581" i="3" s="1"/>
  <c r="L581" i="3"/>
  <c r="N581" i="3" s="1"/>
  <c r="M581" i="3" s="1"/>
  <c r="D581" i="3"/>
  <c r="J581" i="3"/>
  <c r="B581" i="3"/>
  <c r="T579" i="3"/>
  <c r="W579" i="3"/>
  <c r="V579" i="3"/>
  <c r="O581" i="3" l="1"/>
  <c r="E582" i="3"/>
  <c r="B582" i="3"/>
  <c r="C583" i="3"/>
  <c r="I583" i="3" s="1"/>
  <c r="X583" i="3" s="1"/>
  <c r="P582" i="3"/>
  <c r="R582" i="3" s="1"/>
  <c r="Q582" i="3" s="1"/>
  <c r="J582" i="3"/>
  <c r="L582" i="3"/>
  <c r="N582" i="3" s="1"/>
  <c r="M582" i="3" s="1"/>
  <c r="D582" i="3"/>
  <c r="F581" i="3"/>
  <c r="H581" i="3" s="1"/>
  <c r="G581" i="3"/>
  <c r="S581" i="3"/>
  <c r="T580" i="3"/>
  <c r="V580" i="3"/>
  <c r="W580" i="3"/>
  <c r="S582" i="3" l="1"/>
  <c r="O582" i="3"/>
  <c r="V581" i="3"/>
  <c r="W581" i="3"/>
  <c r="T581" i="3"/>
  <c r="L583" i="3"/>
  <c r="N583" i="3" s="1"/>
  <c r="M583" i="3" s="1"/>
  <c r="O583" i="3" s="1"/>
  <c r="C584" i="3"/>
  <c r="I584" i="3" s="1"/>
  <c r="X584" i="3" s="1"/>
  <c r="D583" i="3"/>
  <c r="P583" i="3"/>
  <c r="R583" i="3" s="1"/>
  <c r="Q583" i="3" s="1"/>
  <c r="B583" i="3"/>
  <c r="E583" i="3"/>
  <c r="J583" i="3"/>
  <c r="F582" i="3"/>
  <c r="H582" i="3" s="1"/>
  <c r="G582" i="3"/>
  <c r="S583" i="3" l="1"/>
  <c r="V582" i="3"/>
  <c r="W582" i="3"/>
  <c r="T582" i="3"/>
  <c r="F583" i="3"/>
  <c r="H583" i="3" s="1"/>
  <c r="G583" i="3"/>
  <c r="P584" i="3"/>
  <c r="R584" i="3" s="1"/>
  <c r="Q584" i="3" s="1"/>
  <c r="D584" i="3"/>
  <c r="C585" i="3"/>
  <c r="I585" i="3" s="1"/>
  <c r="X585" i="3" s="1"/>
  <c r="L584" i="3"/>
  <c r="N584" i="3" s="1"/>
  <c r="M584" i="3" s="1"/>
  <c r="O584" i="3" s="1"/>
  <c r="J584" i="3"/>
  <c r="E584" i="3"/>
  <c r="B584" i="3"/>
  <c r="P585" i="3" l="1"/>
  <c r="R585" i="3" s="1"/>
  <c r="Q585" i="3" s="1"/>
  <c r="D585" i="3"/>
  <c r="E585" i="3"/>
  <c r="B585" i="3"/>
  <c r="L585" i="3"/>
  <c r="N585" i="3" s="1"/>
  <c r="M585" i="3" s="1"/>
  <c r="J585" i="3"/>
  <c r="C586" i="3"/>
  <c r="I586" i="3" s="1"/>
  <c r="X586" i="3" s="1"/>
  <c r="G584" i="3"/>
  <c r="F584" i="3"/>
  <c r="H584" i="3" s="1"/>
  <c r="S584" i="3"/>
  <c r="W583" i="3"/>
  <c r="T583" i="3"/>
  <c r="V583" i="3"/>
  <c r="S585" i="3" l="1"/>
  <c r="B586" i="3"/>
  <c r="D586" i="3"/>
  <c r="L586" i="3"/>
  <c r="N586" i="3" s="1"/>
  <c r="M586" i="3" s="1"/>
  <c r="O586" i="3" s="1"/>
  <c r="E586" i="3"/>
  <c r="C587" i="3"/>
  <c r="I587" i="3" s="1"/>
  <c r="X587" i="3" s="1"/>
  <c r="P586" i="3"/>
  <c r="R586" i="3" s="1"/>
  <c r="Q586" i="3" s="1"/>
  <c r="J586" i="3"/>
  <c r="T584" i="3"/>
  <c r="V584" i="3"/>
  <c r="W584" i="3"/>
  <c r="F585" i="3"/>
  <c r="H585" i="3" s="1"/>
  <c r="G585" i="3"/>
  <c r="O585" i="3"/>
  <c r="T585" i="3" l="1"/>
  <c r="W585" i="3"/>
  <c r="V585" i="3"/>
  <c r="S586" i="3"/>
  <c r="P587" i="3"/>
  <c r="R587" i="3" s="1"/>
  <c r="Q587" i="3" s="1"/>
  <c r="L587" i="3"/>
  <c r="N587" i="3" s="1"/>
  <c r="M587" i="3" s="1"/>
  <c r="D587" i="3"/>
  <c r="E587" i="3"/>
  <c r="B587" i="3"/>
  <c r="J587" i="3"/>
  <c r="C588" i="3"/>
  <c r="I588" i="3" s="1"/>
  <c r="X588" i="3" s="1"/>
  <c r="G586" i="3"/>
  <c r="F586" i="3"/>
  <c r="H586" i="3" s="1"/>
  <c r="W586" i="3" l="1"/>
  <c r="V586" i="3"/>
  <c r="T586" i="3"/>
  <c r="O587" i="3"/>
  <c r="L588" i="3"/>
  <c r="N588" i="3" s="1"/>
  <c r="M588" i="3" s="1"/>
  <c r="D588" i="3"/>
  <c r="B588" i="3"/>
  <c r="P588" i="3"/>
  <c r="R588" i="3" s="1"/>
  <c r="Q588" i="3" s="1"/>
  <c r="E588" i="3"/>
  <c r="C589" i="3"/>
  <c r="I589" i="3" s="1"/>
  <c r="X589" i="3" s="1"/>
  <c r="J588" i="3"/>
  <c r="S587" i="3"/>
  <c r="G587" i="3"/>
  <c r="F587" i="3"/>
  <c r="H587" i="3" s="1"/>
  <c r="S588" i="3" l="1"/>
  <c r="D589" i="3"/>
  <c r="P589" i="3"/>
  <c r="R589" i="3" s="1"/>
  <c r="Q589" i="3" s="1"/>
  <c r="C590" i="3"/>
  <c r="I590" i="3" s="1"/>
  <c r="X590" i="3" s="1"/>
  <c r="E589" i="3"/>
  <c r="B589" i="3"/>
  <c r="J589" i="3"/>
  <c r="L589" i="3"/>
  <c r="N589" i="3" s="1"/>
  <c r="M589" i="3" s="1"/>
  <c r="F588" i="3"/>
  <c r="H588" i="3" s="1"/>
  <c r="G588" i="3"/>
  <c r="O588" i="3"/>
  <c r="T587" i="3"/>
  <c r="W587" i="3"/>
  <c r="V587" i="3"/>
  <c r="T588" i="3" l="1"/>
  <c r="W588" i="3"/>
  <c r="V588" i="3"/>
  <c r="O589" i="3"/>
  <c r="F589" i="3"/>
  <c r="H589" i="3" s="1"/>
  <c r="G589" i="3"/>
  <c r="L590" i="3"/>
  <c r="N590" i="3" s="1"/>
  <c r="M590" i="3" s="1"/>
  <c r="J590" i="3"/>
  <c r="D590" i="3"/>
  <c r="E590" i="3"/>
  <c r="P590" i="3"/>
  <c r="R590" i="3" s="1"/>
  <c r="Q590" i="3" s="1"/>
  <c r="S590" i="3" s="1"/>
  <c r="C591" i="3"/>
  <c r="I591" i="3" s="1"/>
  <c r="X591" i="3" s="1"/>
  <c r="B590" i="3"/>
  <c r="S589" i="3"/>
  <c r="O590" i="3" l="1"/>
  <c r="P591" i="3"/>
  <c r="R591" i="3" s="1"/>
  <c r="Q591" i="3" s="1"/>
  <c r="J591" i="3"/>
  <c r="E591" i="3"/>
  <c r="C592" i="3"/>
  <c r="I592" i="3" s="1"/>
  <c r="X592" i="3" s="1"/>
  <c r="D591" i="3"/>
  <c r="L591" i="3"/>
  <c r="N591" i="3" s="1"/>
  <c r="M591" i="3" s="1"/>
  <c r="B591" i="3"/>
  <c r="G590" i="3"/>
  <c r="F590" i="3"/>
  <c r="H590" i="3" s="1"/>
  <c r="T589" i="3"/>
  <c r="W589" i="3"/>
  <c r="V589" i="3"/>
  <c r="S591" i="3" l="1"/>
  <c r="J592" i="3"/>
  <c r="D592" i="3"/>
  <c r="E592" i="3"/>
  <c r="P592" i="3"/>
  <c r="R592" i="3" s="1"/>
  <c r="Q592" i="3" s="1"/>
  <c r="L592" i="3"/>
  <c r="N592" i="3" s="1"/>
  <c r="M592" i="3" s="1"/>
  <c r="C593" i="3"/>
  <c r="I593" i="3" s="1"/>
  <c r="X593" i="3" s="1"/>
  <c r="B592" i="3"/>
  <c r="T590" i="3"/>
  <c r="W590" i="3"/>
  <c r="V590" i="3"/>
  <c r="F591" i="3"/>
  <c r="H591" i="3" s="1"/>
  <c r="G591" i="3"/>
  <c r="O591" i="3"/>
  <c r="T591" i="3" l="1"/>
  <c r="V591" i="3"/>
  <c r="W591" i="3"/>
  <c r="L593" i="3"/>
  <c r="N593" i="3" s="1"/>
  <c r="M593" i="3" s="1"/>
  <c r="E593" i="3"/>
  <c r="J593" i="3"/>
  <c r="P593" i="3"/>
  <c r="R593" i="3" s="1"/>
  <c r="Q593" i="3" s="1"/>
  <c r="C594" i="3"/>
  <c r="I594" i="3" s="1"/>
  <c r="X594" i="3" s="1"/>
  <c r="D593" i="3"/>
  <c r="B593" i="3"/>
  <c r="F592" i="3"/>
  <c r="H592" i="3" s="1"/>
  <c r="G592" i="3"/>
  <c r="O592" i="3"/>
  <c r="S592" i="3"/>
  <c r="O593" i="3" l="1"/>
  <c r="S593" i="3"/>
  <c r="F593" i="3"/>
  <c r="H593" i="3" s="1"/>
  <c r="G593" i="3"/>
  <c r="T592" i="3"/>
  <c r="V592" i="3"/>
  <c r="W592" i="3"/>
  <c r="J594" i="3"/>
  <c r="C595" i="3"/>
  <c r="I595" i="3" s="1"/>
  <c r="X595" i="3" s="1"/>
  <c r="P594" i="3"/>
  <c r="R594" i="3" s="1"/>
  <c r="Q594" i="3" s="1"/>
  <c r="D594" i="3"/>
  <c r="E594" i="3"/>
  <c r="L594" i="3"/>
  <c r="N594" i="3" s="1"/>
  <c r="M594" i="3" s="1"/>
  <c r="O594" i="3" s="1"/>
  <c r="B594" i="3"/>
  <c r="S594" i="3" l="1"/>
  <c r="J595" i="3"/>
  <c r="P595" i="3"/>
  <c r="R595" i="3" s="1"/>
  <c r="Q595" i="3" s="1"/>
  <c r="S595" i="3" s="1"/>
  <c r="D595" i="3"/>
  <c r="C596" i="3"/>
  <c r="I596" i="3" s="1"/>
  <c r="X596" i="3" s="1"/>
  <c r="E595" i="3"/>
  <c r="B595" i="3"/>
  <c r="L595" i="3"/>
  <c r="N595" i="3" s="1"/>
  <c r="M595" i="3" s="1"/>
  <c r="G594" i="3"/>
  <c r="F594" i="3"/>
  <c r="H594" i="3" s="1"/>
  <c r="W593" i="3"/>
  <c r="T593" i="3"/>
  <c r="V593" i="3"/>
  <c r="W594" i="3" l="1"/>
  <c r="V594" i="3"/>
  <c r="T594" i="3"/>
  <c r="F595" i="3"/>
  <c r="H595" i="3" s="1"/>
  <c r="G595" i="3"/>
  <c r="L596" i="3"/>
  <c r="N596" i="3" s="1"/>
  <c r="M596" i="3" s="1"/>
  <c r="O596" i="3" s="1"/>
  <c r="E596" i="3"/>
  <c r="C597" i="3"/>
  <c r="I597" i="3" s="1"/>
  <c r="X597" i="3" s="1"/>
  <c r="D596" i="3"/>
  <c r="P596" i="3"/>
  <c r="R596" i="3" s="1"/>
  <c r="Q596" i="3" s="1"/>
  <c r="B596" i="3"/>
  <c r="J596" i="3"/>
  <c r="O595" i="3"/>
  <c r="P597" i="3" l="1"/>
  <c r="R597" i="3" s="1"/>
  <c r="Q597" i="3" s="1"/>
  <c r="L597" i="3"/>
  <c r="N597" i="3" s="1"/>
  <c r="M597" i="3" s="1"/>
  <c r="O597" i="3" s="1"/>
  <c r="D597" i="3"/>
  <c r="J597" i="3"/>
  <c r="C598" i="3"/>
  <c r="I598" i="3" s="1"/>
  <c r="X598" i="3" s="1"/>
  <c r="E597" i="3"/>
  <c r="B597" i="3"/>
  <c r="T595" i="3"/>
  <c r="V595" i="3"/>
  <c r="W595" i="3"/>
  <c r="S596" i="3"/>
  <c r="F596" i="3"/>
  <c r="H596" i="3" s="1"/>
  <c r="G596" i="3"/>
  <c r="S597" i="3" l="1"/>
  <c r="W596" i="3"/>
  <c r="V596" i="3"/>
  <c r="T596" i="3"/>
  <c r="F597" i="3"/>
  <c r="H597" i="3" s="1"/>
  <c r="G597" i="3"/>
  <c r="L598" i="3"/>
  <c r="N598" i="3" s="1"/>
  <c r="M598" i="3" s="1"/>
  <c r="J598" i="3"/>
  <c r="C599" i="3"/>
  <c r="I599" i="3" s="1"/>
  <c r="X599" i="3" s="1"/>
  <c r="P598" i="3"/>
  <c r="R598" i="3" s="1"/>
  <c r="Q598" i="3" s="1"/>
  <c r="S598" i="3" s="1"/>
  <c r="D598" i="3"/>
  <c r="E598" i="3"/>
  <c r="B598" i="3"/>
  <c r="O598" i="3" l="1"/>
  <c r="V597" i="3"/>
  <c r="T597" i="3"/>
  <c r="W597" i="3"/>
  <c r="G598" i="3"/>
  <c r="F598" i="3"/>
  <c r="H598" i="3" s="1"/>
  <c r="B599" i="3"/>
  <c r="E599" i="3"/>
  <c r="P599" i="3"/>
  <c r="R599" i="3" s="1"/>
  <c r="Q599" i="3" s="1"/>
  <c r="C600" i="3"/>
  <c r="I600" i="3" s="1"/>
  <c r="X600" i="3" s="1"/>
  <c r="D599" i="3"/>
  <c r="J599" i="3"/>
  <c r="L599" i="3"/>
  <c r="N599" i="3" s="1"/>
  <c r="M599" i="3" s="1"/>
  <c r="S599" i="3" l="1"/>
  <c r="O599" i="3"/>
  <c r="F599" i="3"/>
  <c r="H599" i="3" s="1"/>
  <c r="G599" i="3"/>
  <c r="T598" i="3"/>
  <c r="W598" i="3"/>
  <c r="V598" i="3"/>
  <c r="E600" i="3"/>
  <c r="P600" i="3"/>
  <c r="R600" i="3" s="1"/>
  <c r="Q600" i="3" s="1"/>
  <c r="C601" i="3"/>
  <c r="I601" i="3" s="1"/>
  <c r="X601" i="3" s="1"/>
  <c r="D600" i="3"/>
  <c r="L600" i="3"/>
  <c r="N600" i="3" s="1"/>
  <c r="M600" i="3" s="1"/>
  <c r="O600" i="3" s="1"/>
  <c r="J600" i="3"/>
  <c r="B600" i="3"/>
  <c r="S600" i="3" l="1"/>
  <c r="L601" i="3"/>
  <c r="N601" i="3" s="1"/>
  <c r="M601" i="3" s="1"/>
  <c r="O601" i="3" s="1"/>
  <c r="J601" i="3"/>
  <c r="B601" i="3"/>
  <c r="P601" i="3"/>
  <c r="R601" i="3" s="1"/>
  <c r="Q601" i="3" s="1"/>
  <c r="D601" i="3"/>
  <c r="C602" i="3"/>
  <c r="I602" i="3" s="1"/>
  <c r="X602" i="3" s="1"/>
  <c r="E601" i="3"/>
  <c r="F600" i="3"/>
  <c r="H600" i="3" s="1"/>
  <c r="G600" i="3"/>
  <c r="W599" i="3"/>
  <c r="V599" i="3"/>
  <c r="T599" i="3"/>
  <c r="S601" i="3" l="1"/>
  <c r="V600" i="3"/>
  <c r="T600" i="3"/>
  <c r="W600" i="3"/>
  <c r="F601" i="3"/>
  <c r="H601" i="3" s="1"/>
  <c r="G601" i="3"/>
  <c r="J602" i="3"/>
  <c r="L602" i="3"/>
  <c r="N602" i="3" s="1"/>
  <c r="M602" i="3" s="1"/>
  <c r="D602" i="3"/>
  <c r="C603" i="3"/>
  <c r="I603" i="3" s="1"/>
  <c r="X603" i="3" s="1"/>
  <c r="E602" i="3"/>
  <c r="B602" i="3"/>
  <c r="P602" i="3"/>
  <c r="R602" i="3" s="1"/>
  <c r="Q602" i="3" s="1"/>
  <c r="S602" i="3" s="1"/>
  <c r="G602" i="3" l="1"/>
  <c r="F602" i="3"/>
  <c r="H602" i="3" s="1"/>
  <c r="O602" i="3"/>
  <c r="V601" i="3"/>
  <c r="T601" i="3"/>
  <c r="W601" i="3"/>
  <c r="B603" i="3"/>
  <c r="E603" i="3"/>
  <c r="L603" i="3"/>
  <c r="N603" i="3" s="1"/>
  <c r="M603" i="3" s="1"/>
  <c r="J603" i="3"/>
  <c r="P603" i="3"/>
  <c r="R603" i="3" s="1"/>
  <c r="Q603" i="3" s="1"/>
  <c r="C604" i="3"/>
  <c r="I604" i="3" s="1"/>
  <c r="X604" i="3" s="1"/>
  <c r="D603" i="3"/>
  <c r="S603" i="3" l="1"/>
  <c r="O603" i="3"/>
  <c r="F603" i="3"/>
  <c r="H603" i="3" s="1"/>
  <c r="G603" i="3"/>
  <c r="T602" i="3"/>
  <c r="W602" i="3"/>
  <c r="V602" i="3"/>
  <c r="L604" i="3"/>
  <c r="N604" i="3" s="1"/>
  <c r="M604" i="3" s="1"/>
  <c r="P604" i="3"/>
  <c r="R604" i="3" s="1"/>
  <c r="Q604" i="3" s="1"/>
  <c r="E604" i="3"/>
  <c r="C605" i="3"/>
  <c r="I605" i="3" s="1"/>
  <c r="X605" i="3" s="1"/>
  <c r="D604" i="3"/>
  <c r="J604" i="3"/>
  <c r="B604" i="3"/>
  <c r="F604" i="3" l="1"/>
  <c r="H604" i="3" s="1"/>
  <c r="G604" i="3"/>
  <c r="S604" i="3"/>
  <c r="O604" i="3"/>
  <c r="E605" i="3"/>
  <c r="C606" i="3"/>
  <c r="I606" i="3" s="1"/>
  <c r="X606" i="3" s="1"/>
  <c r="P605" i="3"/>
  <c r="R605" i="3" s="1"/>
  <c r="Q605" i="3" s="1"/>
  <c r="S605" i="3" s="1"/>
  <c r="D605" i="3"/>
  <c r="J605" i="3"/>
  <c r="B605" i="3"/>
  <c r="L605" i="3"/>
  <c r="N605" i="3" s="1"/>
  <c r="M605" i="3" s="1"/>
  <c r="O605" i="3" s="1"/>
  <c r="T603" i="3"/>
  <c r="W603" i="3"/>
  <c r="V603" i="3"/>
  <c r="G605" i="3" l="1"/>
  <c r="F605" i="3"/>
  <c r="H605" i="3" s="1"/>
  <c r="D606" i="3"/>
  <c r="P606" i="3"/>
  <c r="R606" i="3" s="1"/>
  <c r="Q606" i="3" s="1"/>
  <c r="E606" i="3"/>
  <c r="J606" i="3"/>
  <c r="B606" i="3"/>
  <c r="C607" i="3"/>
  <c r="I607" i="3" s="1"/>
  <c r="X607" i="3" s="1"/>
  <c r="L606" i="3"/>
  <c r="N606" i="3" s="1"/>
  <c r="M606" i="3" s="1"/>
  <c r="O606" i="3" s="1"/>
  <c r="T604" i="3"/>
  <c r="V604" i="3"/>
  <c r="W604" i="3"/>
  <c r="T605" i="3" l="1"/>
  <c r="W605" i="3"/>
  <c r="V605" i="3"/>
  <c r="G606" i="3"/>
  <c r="F606" i="3"/>
  <c r="H606" i="3" s="1"/>
  <c r="S606" i="3"/>
  <c r="E607" i="3"/>
  <c r="P607" i="3"/>
  <c r="R607" i="3" s="1"/>
  <c r="Q607" i="3" s="1"/>
  <c r="J607" i="3"/>
  <c r="B607" i="3"/>
  <c r="C608" i="3"/>
  <c r="I608" i="3" s="1"/>
  <c r="X608" i="3" s="1"/>
  <c r="D607" i="3"/>
  <c r="L607" i="3"/>
  <c r="N607" i="3" s="1"/>
  <c r="M607" i="3" s="1"/>
  <c r="O607" i="3" l="1"/>
  <c r="S607" i="3"/>
  <c r="G607" i="3"/>
  <c r="F607" i="3"/>
  <c r="H607" i="3" s="1"/>
  <c r="V606" i="3"/>
  <c r="T606" i="3"/>
  <c r="W606" i="3"/>
  <c r="C609" i="3"/>
  <c r="I609" i="3" s="1"/>
  <c r="X609" i="3" s="1"/>
  <c r="J608" i="3"/>
  <c r="B608" i="3"/>
  <c r="D608" i="3"/>
  <c r="P608" i="3"/>
  <c r="R608" i="3" s="1"/>
  <c r="Q608" i="3" s="1"/>
  <c r="E608" i="3"/>
  <c r="L608" i="3"/>
  <c r="N608" i="3" s="1"/>
  <c r="M608" i="3" s="1"/>
  <c r="V607" i="3" l="1"/>
  <c r="W607" i="3"/>
  <c r="T607" i="3"/>
  <c r="D609" i="3"/>
  <c r="L609" i="3"/>
  <c r="N609" i="3" s="1"/>
  <c r="M609" i="3" s="1"/>
  <c r="O609" i="3" s="1"/>
  <c r="J609" i="3"/>
  <c r="B609" i="3"/>
  <c r="P609" i="3"/>
  <c r="R609" i="3" s="1"/>
  <c r="Q609" i="3" s="1"/>
  <c r="C610" i="3"/>
  <c r="I610" i="3" s="1"/>
  <c r="X610" i="3" s="1"/>
  <c r="E609" i="3"/>
  <c r="F608" i="3"/>
  <c r="H608" i="3" s="1"/>
  <c r="G608" i="3"/>
  <c r="O608" i="3"/>
  <c r="S608" i="3"/>
  <c r="S609" i="3" l="1"/>
  <c r="T608" i="3"/>
  <c r="W608" i="3"/>
  <c r="V608" i="3"/>
  <c r="F609" i="3"/>
  <c r="H609" i="3" s="1"/>
  <c r="G609" i="3"/>
  <c r="L610" i="3"/>
  <c r="N610" i="3" s="1"/>
  <c r="M610" i="3" s="1"/>
  <c r="C611" i="3"/>
  <c r="I611" i="3" s="1"/>
  <c r="X611" i="3" s="1"/>
  <c r="J610" i="3"/>
  <c r="E610" i="3"/>
  <c r="D610" i="3"/>
  <c r="P610" i="3"/>
  <c r="R610" i="3" s="1"/>
  <c r="Q610" i="3" s="1"/>
  <c r="S610" i="3" s="1"/>
  <c r="B610" i="3"/>
  <c r="D611" i="3" l="1"/>
  <c r="L611" i="3"/>
  <c r="N611" i="3" s="1"/>
  <c r="M611" i="3" s="1"/>
  <c r="C612" i="3"/>
  <c r="I612" i="3" s="1"/>
  <c r="X612" i="3" s="1"/>
  <c r="E611" i="3"/>
  <c r="B611" i="3"/>
  <c r="P611" i="3"/>
  <c r="R611" i="3" s="1"/>
  <c r="Q611" i="3" s="1"/>
  <c r="J611" i="3"/>
  <c r="O610" i="3"/>
  <c r="T609" i="3"/>
  <c r="W609" i="3"/>
  <c r="V609" i="3"/>
  <c r="F610" i="3"/>
  <c r="H610" i="3" s="1"/>
  <c r="G610" i="3"/>
  <c r="O611" i="3" l="1"/>
  <c r="S611" i="3"/>
  <c r="T610" i="3"/>
  <c r="W610" i="3"/>
  <c r="V610" i="3"/>
  <c r="F611" i="3"/>
  <c r="H611" i="3" s="1"/>
  <c r="G611" i="3"/>
  <c r="C613" i="3"/>
  <c r="I613" i="3" s="1"/>
  <c r="X613" i="3" s="1"/>
  <c r="L612" i="3"/>
  <c r="N612" i="3" s="1"/>
  <c r="M612" i="3" s="1"/>
  <c r="P612" i="3"/>
  <c r="R612" i="3" s="1"/>
  <c r="Q612" i="3" s="1"/>
  <c r="S612" i="3" s="1"/>
  <c r="D612" i="3"/>
  <c r="J612" i="3"/>
  <c r="B612" i="3"/>
  <c r="E612" i="3"/>
  <c r="T611" i="3" l="1"/>
  <c r="V611" i="3"/>
  <c r="W611" i="3"/>
  <c r="L613" i="3"/>
  <c r="N613" i="3" s="1"/>
  <c r="M613" i="3" s="1"/>
  <c r="B613" i="3"/>
  <c r="D613" i="3"/>
  <c r="J613" i="3"/>
  <c r="E613" i="3"/>
  <c r="C614" i="3"/>
  <c r="I614" i="3" s="1"/>
  <c r="X614" i="3" s="1"/>
  <c r="P613" i="3"/>
  <c r="R613" i="3" s="1"/>
  <c r="Q613" i="3" s="1"/>
  <c r="F612" i="3"/>
  <c r="H612" i="3" s="1"/>
  <c r="G612" i="3"/>
  <c r="O612" i="3"/>
  <c r="V612" i="3" l="1"/>
  <c r="T612" i="3"/>
  <c r="W612" i="3"/>
  <c r="D614" i="3"/>
  <c r="P614" i="3"/>
  <c r="R614" i="3" s="1"/>
  <c r="Q614" i="3" s="1"/>
  <c r="J614" i="3"/>
  <c r="C615" i="3"/>
  <c r="I615" i="3" s="1"/>
  <c r="X615" i="3" s="1"/>
  <c r="B614" i="3"/>
  <c r="E614" i="3"/>
  <c r="L614" i="3"/>
  <c r="N614" i="3" s="1"/>
  <c r="M614" i="3" s="1"/>
  <c r="G613" i="3"/>
  <c r="F613" i="3"/>
  <c r="H613" i="3" s="1"/>
  <c r="S613" i="3"/>
  <c r="O613" i="3"/>
  <c r="O614" i="3" l="1"/>
  <c r="T613" i="3"/>
  <c r="W613" i="3"/>
  <c r="V613" i="3"/>
  <c r="P615" i="3"/>
  <c r="R615" i="3" s="1"/>
  <c r="Q615" i="3" s="1"/>
  <c r="J615" i="3"/>
  <c r="B615" i="3"/>
  <c r="C616" i="3"/>
  <c r="I616" i="3" s="1"/>
  <c r="X616" i="3" s="1"/>
  <c r="L615" i="3"/>
  <c r="N615" i="3" s="1"/>
  <c r="M615" i="3" s="1"/>
  <c r="E615" i="3"/>
  <c r="D615" i="3"/>
  <c r="G614" i="3"/>
  <c r="F614" i="3"/>
  <c r="H614" i="3" s="1"/>
  <c r="S614" i="3"/>
  <c r="O615" i="3" l="1"/>
  <c r="W614" i="3"/>
  <c r="V614" i="3"/>
  <c r="T614" i="3"/>
  <c r="S615" i="3"/>
  <c r="F615" i="3"/>
  <c r="H615" i="3" s="1"/>
  <c r="G615" i="3"/>
  <c r="P616" i="3"/>
  <c r="R616" i="3" s="1"/>
  <c r="Q616" i="3" s="1"/>
  <c r="C617" i="3"/>
  <c r="I617" i="3" s="1"/>
  <c r="X617" i="3" s="1"/>
  <c r="J616" i="3"/>
  <c r="L616" i="3"/>
  <c r="N616" i="3" s="1"/>
  <c r="M616" i="3" s="1"/>
  <c r="E616" i="3"/>
  <c r="B616" i="3"/>
  <c r="D616" i="3"/>
  <c r="S616" i="3" l="1"/>
  <c r="P617" i="3"/>
  <c r="R617" i="3" s="1"/>
  <c r="Q617" i="3" s="1"/>
  <c r="J617" i="3"/>
  <c r="D617" i="3"/>
  <c r="C618" i="3"/>
  <c r="I618" i="3" s="1"/>
  <c r="X618" i="3" s="1"/>
  <c r="L617" i="3"/>
  <c r="N617" i="3" s="1"/>
  <c r="M617" i="3" s="1"/>
  <c r="B617" i="3"/>
  <c r="E617" i="3"/>
  <c r="G616" i="3"/>
  <c r="F616" i="3"/>
  <c r="H616" i="3" s="1"/>
  <c r="V615" i="3"/>
  <c r="T615" i="3"/>
  <c r="W615" i="3"/>
  <c r="O616" i="3"/>
  <c r="W616" i="3" l="1"/>
  <c r="V616" i="3"/>
  <c r="T616" i="3"/>
  <c r="P618" i="3"/>
  <c r="R618" i="3" s="1"/>
  <c r="Q618" i="3" s="1"/>
  <c r="J618" i="3"/>
  <c r="E618" i="3"/>
  <c r="B618" i="3"/>
  <c r="L618" i="3"/>
  <c r="N618" i="3" s="1"/>
  <c r="M618" i="3" s="1"/>
  <c r="O618" i="3" s="1"/>
  <c r="C619" i="3"/>
  <c r="I619" i="3" s="1"/>
  <c r="X619" i="3" s="1"/>
  <c r="D618" i="3"/>
  <c r="G617" i="3"/>
  <c r="F617" i="3"/>
  <c r="H617" i="3" s="1"/>
  <c r="S617" i="3"/>
  <c r="O617" i="3"/>
  <c r="V617" i="3" l="1"/>
  <c r="T617" i="3"/>
  <c r="W617" i="3"/>
  <c r="P619" i="3"/>
  <c r="R619" i="3" s="1"/>
  <c r="Q619" i="3" s="1"/>
  <c r="L619" i="3"/>
  <c r="N619" i="3" s="1"/>
  <c r="M619" i="3" s="1"/>
  <c r="D619" i="3"/>
  <c r="C620" i="3"/>
  <c r="I620" i="3" s="1"/>
  <c r="X620" i="3" s="1"/>
  <c r="B619" i="3"/>
  <c r="E619" i="3"/>
  <c r="J619" i="3"/>
  <c r="S618" i="3"/>
  <c r="F618" i="3"/>
  <c r="H618" i="3" s="1"/>
  <c r="G618" i="3"/>
  <c r="S619" i="3" l="1"/>
  <c r="W618" i="3"/>
  <c r="V618" i="3"/>
  <c r="T618" i="3"/>
  <c r="F619" i="3"/>
  <c r="H619" i="3" s="1"/>
  <c r="G619" i="3"/>
  <c r="O619" i="3"/>
  <c r="B620" i="3"/>
  <c r="P620" i="3"/>
  <c r="R620" i="3" s="1"/>
  <c r="Q620" i="3" s="1"/>
  <c r="J620" i="3"/>
  <c r="C621" i="3"/>
  <c r="I621" i="3" s="1"/>
  <c r="X621" i="3" s="1"/>
  <c r="D620" i="3"/>
  <c r="E620" i="3"/>
  <c r="L620" i="3"/>
  <c r="N620" i="3" s="1"/>
  <c r="M620" i="3" s="1"/>
  <c r="O620" i="3" l="1"/>
  <c r="S620" i="3"/>
  <c r="G620" i="3"/>
  <c r="F620" i="3"/>
  <c r="H620" i="3" s="1"/>
  <c r="C622" i="3"/>
  <c r="I622" i="3" s="1"/>
  <c r="X622" i="3" s="1"/>
  <c r="D621" i="3"/>
  <c r="J621" i="3"/>
  <c r="L621" i="3"/>
  <c r="N621" i="3" s="1"/>
  <c r="M621" i="3" s="1"/>
  <c r="E621" i="3"/>
  <c r="P621" i="3"/>
  <c r="R621" i="3" s="1"/>
  <c r="Q621" i="3" s="1"/>
  <c r="B621" i="3"/>
  <c r="W619" i="3"/>
  <c r="V619" i="3"/>
  <c r="T619" i="3"/>
  <c r="O621" i="3" l="1"/>
  <c r="S621" i="3"/>
  <c r="W620" i="3"/>
  <c r="T620" i="3"/>
  <c r="V620" i="3"/>
  <c r="J622" i="3"/>
  <c r="E622" i="3"/>
  <c r="B622" i="3"/>
  <c r="D622" i="3"/>
  <c r="P622" i="3"/>
  <c r="R622" i="3" s="1"/>
  <c r="Q622" i="3" s="1"/>
  <c r="S622" i="3" s="1"/>
  <c r="L622" i="3"/>
  <c r="N622" i="3" s="1"/>
  <c r="M622" i="3" s="1"/>
  <c r="O622" i="3" s="1"/>
  <c r="C623" i="3"/>
  <c r="I623" i="3" s="1"/>
  <c r="X623" i="3" s="1"/>
  <c r="G621" i="3"/>
  <c r="F621" i="3"/>
  <c r="H621" i="3" s="1"/>
  <c r="T621" i="3" l="1"/>
  <c r="W621" i="3"/>
  <c r="V621" i="3"/>
  <c r="G622" i="3"/>
  <c r="F622" i="3"/>
  <c r="H622" i="3" s="1"/>
  <c r="L623" i="3"/>
  <c r="N623" i="3" s="1"/>
  <c r="M623" i="3" s="1"/>
  <c r="J623" i="3"/>
  <c r="C624" i="3"/>
  <c r="I624" i="3" s="1"/>
  <c r="X624" i="3" s="1"/>
  <c r="B623" i="3"/>
  <c r="E623" i="3"/>
  <c r="P623" i="3"/>
  <c r="R623" i="3" s="1"/>
  <c r="Q623" i="3" s="1"/>
  <c r="S623" i="3" s="1"/>
  <c r="D623" i="3"/>
  <c r="O623" i="3" l="1"/>
  <c r="D624" i="3"/>
  <c r="B624" i="3"/>
  <c r="P624" i="3"/>
  <c r="R624" i="3" s="1"/>
  <c r="Q624" i="3" s="1"/>
  <c r="E624" i="3"/>
  <c r="L624" i="3"/>
  <c r="N624" i="3" s="1"/>
  <c r="M624" i="3" s="1"/>
  <c r="J624" i="3"/>
  <c r="C625" i="3"/>
  <c r="I625" i="3" s="1"/>
  <c r="X625" i="3" s="1"/>
  <c r="F623" i="3"/>
  <c r="H623" i="3" s="1"/>
  <c r="G623" i="3"/>
  <c r="T622" i="3"/>
  <c r="W622" i="3"/>
  <c r="V622" i="3"/>
  <c r="S624" i="3" l="1"/>
  <c r="O624" i="3"/>
  <c r="E625" i="3"/>
  <c r="J625" i="3"/>
  <c r="C626" i="3"/>
  <c r="I626" i="3" s="1"/>
  <c r="X626" i="3" s="1"/>
  <c r="B625" i="3"/>
  <c r="P625" i="3"/>
  <c r="R625" i="3" s="1"/>
  <c r="Q625" i="3" s="1"/>
  <c r="L625" i="3"/>
  <c r="N625" i="3" s="1"/>
  <c r="M625" i="3" s="1"/>
  <c r="D625" i="3"/>
  <c r="G624" i="3"/>
  <c r="F624" i="3"/>
  <c r="H624" i="3" s="1"/>
  <c r="V623" i="3"/>
  <c r="T623" i="3"/>
  <c r="W623" i="3"/>
  <c r="O625" i="3" l="1"/>
  <c r="S625" i="3"/>
  <c r="P626" i="3"/>
  <c r="R626" i="3" s="1"/>
  <c r="Q626" i="3" s="1"/>
  <c r="S626" i="3" s="1"/>
  <c r="J626" i="3"/>
  <c r="E626" i="3"/>
  <c r="B626" i="3"/>
  <c r="C627" i="3"/>
  <c r="I627" i="3" s="1"/>
  <c r="X627" i="3" s="1"/>
  <c r="D626" i="3"/>
  <c r="L626" i="3"/>
  <c r="N626" i="3" s="1"/>
  <c r="M626" i="3" s="1"/>
  <c r="W624" i="3"/>
  <c r="V624" i="3"/>
  <c r="T624" i="3"/>
  <c r="G625" i="3"/>
  <c r="F625" i="3"/>
  <c r="H625" i="3" s="1"/>
  <c r="O626" i="3" l="1"/>
  <c r="T625" i="3"/>
  <c r="W625" i="3"/>
  <c r="V625" i="3"/>
  <c r="J627" i="3"/>
  <c r="E627" i="3"/>
  <c r="C628" i="3"/>
  <c r="I628" i="3" s="1"/>
  <c r="X628" i="3" s="1"/>
  <c r="B627" i="3"/>
  <c r="D627" i="3"/>
  <c r="L627" i="3"/>
  <c r="N627" i="3" s="1"/>
  <c r="M627" i="3" s="1"/>
  <c r="P627" i="3"/>
  <c r="R627" i="3" s="1"/>
  <c r="Q627" i="3" s="1"/>
  <c r="F626" i="3"/>
  <c r="H626" i="3" s="1"/>
  <c r="G626" i="3"/>
  <c r="P628" i="3" l="1"/>
  <c r="R628" i="3" s="1"/>
  <c r="Q628" i="3" s="1"/>
  <c r="E628" i="3"/>
  <c r="D628" i="3"/>
  <c r="B628" i="3"/>
  <c r="J628" i="3"/>
  <c r="L628" i="3"/>
  <c r="N628" i="3" s="1"/>
  <c r="M628" i="3" s="1"/>
  <c r="C629" i="3"/>
  <c r="I629" i="3" s="1"/>
  <c r="X629" i="3" s="1"/>
  <c r="G627" i="3"/>
  <c r="F627" i="3"/>
  <c r="H627" i="3" s="1"/>
  <c r="W626" i="3"/>
  <c r="V626" i="3"/>
  <c r="T626" i="3"/>
  <c r="S627" i="3"/>
  <c r="O627" i="3"/>
  <c r="S628" i="3" l="1"/>
  <c r="C630" i="3"/>
  <c r="I630" i="3" s="1"/>
  <c r="X630" i="3" s="1"/>
  <c r="L629" i="3"/>
  <c r="N629" i="3" s="1"/>
  <c r="M629" i="3" s="1"/>
  <c r="B629" i="3"/>
  <c r="J629" i="3"/>
  <c r="P629" i="3"/>
  <c r="R629" i="3" s="1"/>
  <c r="Q629" i="3" s="1"/>
  <c r="D629" i="3"/>
  <c r="E629" i="3"/>
  <c r="V627" i="3"/>
  <c r="W627" i="3"/>
  <c r="T627" i="3"/>
  <c r="F628" i="3"/>
  <c r="H628" i="3" s="1"/>
  <c r="G628" i="3"/>
  <c r="O628" i="3"/>
  <c r="S629" i="3" l="1"/>
  <c r="T628" i="3"/>
  <c r="V628" i="3"/>
  <c r="W628" i="3"/>
  <c r="O629" i="3"/>
  <c r="G629" i="3"/>
  <c r="F629" i="3"/>
  <c r="H629" i="3" s="1"/>
  <c r="L630" i="3"/>
  <c r="N630" i="3" s="1"/>
  <c r="M630" i="3" s="1"/>
  <c r="P630" i="3"/>
  <c r="R630" i="3" s="1"/>
  <c r="Q630" i="3" s="1"/>
  <c r="B630" i="3"/>
  <c r="D630" i="3"/>
  <c r="E630" i="3"/>
  <c r="C631" i="3"/>
  <c r="I631" i="3" s="1"/>
  <c r="X631" i="3" s="1"/>
  <c r="J630" i="3"/>
  <c r="O630" i="3" l="1"/>
  <c r="V629" i="3"/>
  <c r="T629" i="3"/>
  <c r="W629" i="3"/>
  <c r="L631" i="3"/>
  <c r="N631" i="3" s="1"/>
  <c r="M631" i="3" s="1"/>
  <c r="D631" i="3"/>
  <c r="J631" i="3"/>
  <c r="E631" i="3"/>
  <c r="P631" i="3"/>
  <c r="R631" i="3" s="1"/>
  <c r="Q631" i="3" s="1"/>
  <c r="S631" i="3" s="1"/>
  <c r="B631" i="3"/>
  <c r="C632" i="3"/>
  <c r="I632" i="3" s="1"/>
  <c r="X632" i="3" s="1"/>
  <c r="S630" i="3"/>
  <c r="F630" i="3"/>
  <c r="H630" i="3" s="1"/>
  <c r="G630" i="3"/>
  <c r="O631" i="3" l="1"/>
  <c r="F631" i="3"/>
  <c r="H631" i="3" s="1"/>
  <c r="G631" i="3"/>
  <c r="W630" i="3"/>
  <c r="T630" i="3"/>
  <c r="V630" i="3"/>
  <c r="E632" i="3"/>
  <c r="C633" i="3"/>
  <c r="I633" i="3" s="1"/>
  <c r="X633" i="3" s="1"/>
  <c r="D632" i="3"/>
  <c r="P632" i="3"/>
  <c r="R632" i="3" s="1"/>
  <c r="Q632" i="3" s="1"/>
  <c r="S632" i="3" s="1"/>
  <c r="B632" i="3"/>
  <c r="L632" i="3"/>
  <c r="N632" i="3" s="1"/>
  <c r="M632" i="3" s="1"/>
  <c r="J632" i="3"/>
  <c r="O632" i="3" l="1"/>
  <c r="E633" i="3"/>
  <c r="B633" i="3"/>
  <c r="D633" i="3"/>
  <c r="J633" i="3"/>
  <c r="L633" i="3"/>
  <c r="N633" i="3" s="1"/>
  <c r="M633" i="3" s="1"/>
  <c r="O633" i="3" s="1"/>
  <c r="C634" i="3"/>
  <c r="I634" i="3" s="1"/>
  <c r="X634" i="3" s="1"/>
  <c r="P633" i="3"/>
  <c r="R633" i="3" s="1"/>
  <c r="Q633" i="3" s="1"/>
  <c r="S633" i="3" s="1"/>
  <c r="F632" i="3"/>
  <c r="H632" i="3" s="1"/>
  <c r="G632" i="3"/>
  <c r="V631" i="3"/>
  <c r="T631" i="3"/>
  <c r="W631" i="3"/>
  <c r="W632" i="3" l="1"/>
  <c r="V632" i="3"/>
  <c r="T632" i="3"/>
  <c r="F633" i="3"/>
  <c r="H633" i="3" s="1"/>
  <c r="G633" i="3"/>
  <c r="B634" i="3"/>
  <c r="J634" i="3"/>
  <c r="E634" i="3"/>
  <c r="D634" i="3"/>
  <c r="L634" i="3"/>
  <c r="N634" i="3" s="1"/>
  <c r="M634" i="3" s="1"/>
  <c r="P634" i="3"/>
  <c r="R634" i="3" s="1"/>
  <c r="Q634" i="3" s="1"/>
  <c r="C635" i="3"/>
  <c r="I635" i="3" s="1"/>
  <c r="X635" i="3" s="1"/>
  <c r="O634" i="3" l="1"/>
  <c r="S634" i="3"/>
  <c r="D635" i="3"/>
  <c r="B635" i="3"/>
  <c r="J635" i="3"/>
  <c r="L635" i="3"/>
  <c r="N635" i="3" s="1"/>
  <c r="M635" i="3" s="1"/>
  <c r="C636" i="3"/>
  <c r="I636" i="3" s="1"/>
  <c r="X636" i="3" s="1"/>
  <c r="E635" i="3"/>
  <c r="P635" i="3"/>
  <c r="R635" i="3" s="1"/>
  <c r="Q635" i="3" s="1"/>
  <c r="G634" i="3"/>
  <c r="F634" i="3"/>
  <c r="H634" i="3" s="1"/>
  <c r="V633" i="3"/>
  <c r="W633" i="3"/>
  <c r="T633" i="3"/>
  <c r="S635" i="3" l="1"/>
  <c r="V634" i="3"/>
  <c r="W634" i="3"/>
  <c r="T634" i="3"/>
  <c r="G635" i="3"/>
  <c r="F635" i="3"/>
  <c r="H635" i="3" s="1"/>
  <c r="L636" i="3"/>
  <c r="N636" i="3" s="1"/>
  <c r="M636" i="3" s="1"/>
  <c r="D636" i="3"/>
  <c r="P636" i="3"/>
  <c r="R636" i="3" s="1"/>
  <c r="Q636" i="3" s="1"/>
  <c r="B636" i="3"/>
  <c r="E636" i="3"/>
  <c r="C637" i="3"/>
  <c r="I637" i="3" s="1"/>
  <c r="X637" i="3" s="1"/>
  <c r="J636" i="3"/>
  <c r="O635" i="3"/>
  <c r="W635" i="3" l="1"/>
  <c r="T635" i="3"/>
  <c r="V635" i="3"/>
  <c r="S636" i="3"/>
  <c r="D637" i="3"/>
  <c r="E637" i="3"/>
  <c r="J637" i="3"/>
  <c r="C638" i="3"/>
  <c r="I638" i="3" s="1"/>
  <c r="X638" i="3" s="1"/>
  <c r="B637" i="3"/>
  <c r="P637" i="3"/>
  <c r="R637" i="3" s="1"/>
  <c r="Q637" i="3" s="1"/>
  <c r="S637" i="3" s="1"/>
  <c r="L637" i="3"/>
  <c r="N637" i="3" s="1"/>
  <c r="M637" i="3" s="1"/>
  <c r="O637" i="3" s="1"/>
  <c r="O636" i="3"/>
  <c r="G636" i="3"/>
  <c r="F636" i="3"/>
  <c r="H636" i="3" s="1"/>
  <c r="G637" i="3" l="1"/>
  <c r="F637" i="3"/>
  <c r="H637" i="3" s="1"/>
  <c r="W636" i="3"/>
  <c r="V636" i="3"/>
  <c r="T636" i="3"/>
  <c r="E638" i="3"/>
  <c r="C639" i="3"/>
  <c r="I639" i="3" s="1"/>
  <c r="X639" i="3" s="1"/>
  <c r="B638" i="3"/>
  <c r="J638" i="3"/>
  <c r="D638" i="3"/>
  <c r="P638" i="3"/>
  <c r="R638" i="3" s="1"/>
  <c r="Q638" i="3" s="1"/>
  <c r="S638" i="3" s="1"/>
  <c r="L638" i="3"/>
  <c r="N638" i="3" s="1"/>
  <c r="M638" i="3" s="1"/>
  <c r="O638" i="3" s="1"/>
  <c r="E639" i="3" l="1"/>
  <c r="L639" i="3"/>
  <c r="N639" i="3" s="1"/>
  <c r="M639" i="3" s="1"/>
  <c r="O639" i="3" s="1"/>
  <c r="D639" i="3"/>
  <c r="J639" i="3"/>
  <c r="C640" i="3"/>
  <c r="I640" i="3" s="1"/>
  <c r="X640" i="3" s="1"/>
  <c r="P639" i="3"/>
  <c r="R639" i="3" s="1"/>
  <c r="Q639" i="3" s="1"/>
  <c r="B639" i="3"/>
  <c r="V637" i="3"/>
  <c r="W637" i="3"/>
  <c r="T637" i="3"/>
  <c r="F638" i="3"/>
  <c r="H638" i="3" s="1"/>
  <c r="G638" i="3"/>
  <c r="W638" i="3" l="1"/>
  <c r="V638" i="3"/>
  <c r="T638" i="3"/>
  <c r="C641" i="3"/>
  <c r="I641" i="3" s="1"/>
  <c r="X641" i="3" s="1"/>
  <c r="E640" i="3"/>
  <c r="B640" i="3"/>
  <c r="J640" i="3"/>
  <c r="D640" i="3"/>
  <c r="L640" i="3"/>
  <c r="N640" i="3" s="1"/>
  <c r="M640" i="3" s="1"/>
  <c r="P640" i="3"/>
  <c r="R640" i="3" s="1"/>
  <c r="Q640" i="3" s="1"/>
  <c r="S639" i="3"/>
  <c r="G639" i="3"/>
  <c r="F639" i="3"/>
  <c r="H639" i="3" s="1"/>
  <c r="O640" i="3" l="1"/>
  <c r="G640" i="3"/>
  <c r="F640" i="3"/>
  <c r="H640" i="3" s="1"/>
  <c r="W639" i="3"/>
  <c r="V639" i="3"/>
  <c r="T639" i="3"/>
  <c r="S640" i="3"/>
  <c r="E641" i="3"/>
  <c r="L641" i="3"/>
  <c r="N641" i="3" s="1"/>
  <c r="M641" i="3" s="1"/>
  <c r="C642" i="3"/>
  <c r="I642" i="3" s="1"/>
  <c r="X642" i="3" s="1"/>
  <c r="B641" i="3"/>
  <c r="J641" i="3"/>
  <c r="D641" i="3"/>
  <c r="P641" i="3"/>
  <c r="R641" i="3" s="1"/>
  <c r="Q641" i="3" s="1"/>
  <c r="O641" i="3" l="1"/>
  <c r="S641" i="3"/>
  <c r="W640" i="3"/>
  <c r="V640" i="3"/>
  <c r="T640" i="3"/>
  <c r="F641" i="3"/>
  <c r="H641" i="3" s="1"/>
  <c r="G641" i="3"/>
  <c r="E642" i="3"/>
  <c r="D642" i="3"/>
  <c r="B642" i="3"/>
  <c r="J642" i="3"/>
  <c r="P642" i="3"/>
  <c r="R642" i="3" s="1"/>
  <c r="Q642" i="3" s="1"/>
  <c r="C643" i="3"/>
  <c r="I643" i="3" s="1"/>
  <c r="X643" i="3" s="1"/>
  <c r="L642" i="3"/>
  <c r="N642" i="3" s="1"/>
  <c r="M642" i="3" s="1"/>
  <c r="S642" i="3" l="1"/>
  <c r="O642" i="3"/>
  <c r="B643" i="3"/>
  <c r="P643" i="3"/>
  <c r="R643" i="3" s="1"/>
  <c r="Q643" i="3" s="1"/>
  <c r="S643" i="3" s="1"/>
  <c r="E643" i="3"/>
  <c r="D643" i="3"/>
  <c r="L643" i="3"/>
  <c r="N643" i="3" s="1"/>
  <c r="M643" i="3" s="1"/>
  <c r="C644" i="3"/>
  <c r="I644" i="3" s="1"/>
  <c r="X644" i="3" s="1"/>
  <c r="J643" i="3"/>
  <c r="W641" i="3"/>
  <c r="T641" i="3"/>
  <c r="V641" i="3"/>
  <c r="F642" i="3"/>
  <c r="H642" i="3" s="1"/>
  <c r="G642" i="3"/>
  <c r="W642" i="3" l="1"/>
  <c r="V642" i="3"/>
  <c r="T642" i="3"/>
  <c r="P644" i="3"/>
  <c r="R644" i="3" s="1"/>
  <c r="Q644" i="3" s="1"/>
  <c r="S644" i="3" s="1"/>
  <c r="J644" i="3"/>
  <c r="B644" i="3"/>
  <c r="C645" i="3"/>
  <c r="I645" i="3" s="1"/>
  <c r="X645" i="3" s="1"/>
  <c r="L644" i="3"/>
  <c r="N644" i="3" s="1"/>
  <c r="M644" i="3" s="1"/>
  <c r="E644" i="3"/>
  <c r="D644" i="3"/>
  <c r="G643" i="3"/>
  <c r="F643" i="3"/>
  <c r="H643" i="3" s="1"/>
  <c r="O643" i="3"/>
  <c r="O644" i="3" l="1"/>
  <c r="V643" i="3"/>
  <c r="W643" i="3"/>
  <c r="T643" i="3"/>
  <c r="F644" i="3"/>
  <c r="H644" i="3" s="1"/>
  <c r="G644" i="3"/>
  <c r="L645" i="3"/>
  <c r="N645" i="3" s="1"/>
  <c r="M645" i="3" s="1"/>
  <c r="B645" i="3"/>
  <c r="P645" i="3"/>
  <c r="R645" i="3" s="1"/>
  <c r="Q645" i="3" s="1"/>
  <c r="E645" i="3"/>
  <c r="C646" i="3"/>
  <c r="I646" i="3" s="1"/>
  <c r="X646" i="3" s="1"/>
  <c r="D645" i="3"/>
  <c r="J645" i="3"/>
  <c r="O645" i="3" l="1"/>
  <c r="G645" i="3"/>
  <c r="F645" i="3"/>
  <c r="H645" i="3" s="1"/>
  <c r="C647" i="3"/>
  <c r="I647" i="3" s="1"/>
  <c r="X647" i="3" s="1"/>
  <c r="P646" i="3"/>
  <c r="R646" i="3" s="1"/>
  <c r="Q646" i="3" s="1"/>
  <c r="E646" i="3"/>
  <c r="J646" i="3"/>
  <c r="L646" i="3"/>
  <c r="N646" i="3" s="1"/>
  <c r="M646" i="3" s="1"/>
  <c r="B646" i="3"/>
  <c r="D646" i="3"/>
  <c r="W644" i="3"/>
  <c r="V644" i="3"/>
  <c r="T644" i="3"/>
  <c r="S645" i="3"/>
  <c r="O646" i="3" l="1"/>
  <c r="W645" i="3"/>
  <c r="T645" i="3"/>
  <c r="V645" i="3"/>
  <c r="S646" i="3"/>
  <c r="G646" i="3"/>
  <c r="F646" i="3"/>
  <c r="H646" i="3" s="1"/>
  <c r="C648" i="3"/>
  <c r="I648" i="3" s="1"/>
  <c r="X648" i="3" s="1"/>
  <c r="E647" i="3"/>
  <c r="L647" i="3"/>
  <c r="N647" i="3" s="1"/>
  <c r="M647" i="3" s="1"/>
  <c r="J647" i="3"/>
  <c r="P647" i="3"/>
  <c r="R647" i="3" s="1"/>
  <c r="Q647" i="3" s="1"/>
  <c r="B647" i="3"/>
  <c r="D647" i="3"/>
  <c r="V646" i="3" l="1"/>
  <c r="T646" i="3"/>
  <c r="W646" i="3"/>
  <c r="S647" i="3"/>
  <c r="F647" i="3"/>
  <c r="H647" i="3" s="1"/>
  <c r="G647" i="3"/>
  <c r="J648" i="3"/>
  <c r="B648" i="3"/>
  <c r="P648" i="3"/>
  <c r="R648" i="3" s="1"/>
  <c r="Q648" i="3" s="1"/>
  <c r="S648" i="3" s="1"/>
  <c r="E648" i="3"/>
  <c r="L648" i="3"/>
  <c r="N648" i="3" s="1"/>
  <c r="M648" i="3" s="1"/>
  <c r="C649" i="3"/>
  <c r="I649" i="3" s="1"/>
  <c r="X649" i="3" s="1"/>
  <c r="D648" i="3"/>
  <c r="O647" i="3"/>
  <c r="G648" i="3" l="1"/>
  <c r="F648" i="3"/>
  <c r="H648" i="3" s="1"/>
  <c r="O648" i="3"/>
  <c r="T647" i="3"/>
  <c r="V647" i="3"/>
  <c r="W647" i="3"/>
  <c r="L649" i="3"/>
  <c r="N649" i="3" s="1"/>
  <c r="M649" i="3" s="1"/>
  <c r="O649" i="3" s="1"/>
  <c r="P649" i="3"/>
  <c r="R649" i="3" s="1"/>
  <c r="Q649" i="3" s="1"/>
  <c r="B649" i="3"/>
  <c r="J649" i="3"/>
  <c r="D649" i="3"/>
  <c r="C650" i="3"/>
  <c r="I650" i="3" s="1"/>
  <c r="X650" i="3" s="1"/>
  <c r="E649" i="3"/>
  <c r="S649" i="3" l="1"/>
  <c r="J650" i="3"/>
  <c r="L650" i="3"/>
  <c r="N650" i="3" s="1"/>
  <c r="M650" i="3" s="1"/>
  <c r="C651" i="3"/>
  <c r="I651" i="3" s="1"/>
  <c r="X651" i="3" s="1"/>
  <c r="P650" i="3"/>
  <c r="R650" i="3" s="1"/>
  <c r="Q650" i="3" s="1"/>
  <c r="S650" i="3" s="1"/>
  <c r="B650" i="3"/>
  <c r="E650" i="3"/>
  <c r="D650" i="3"/>
  <c r="T648" i="3"/>
  <c r="V648" i="3"/>
  <c r="W648" i="3"/>
  <c r="F649" i="3"/>
  <c r="H649" i="3" s="1"/>
  <c r="G649" i="3"/>
  <c r="J651" i="3" l="1"/>
  <c r="E651" i="3"/>
  <c r="C652" i="3"/>
  <c r="I652" i="3" s="1"/>
  <c r="X652" i="3" s="1"/>
  <c r="P651" i="3"/>
  <c r="R651" i="3" s="1"/>
  <c r="Q651" i="3" s="1"/>
  <c r="B651" i="3"/>
  <c r="L651" i="3"/>
  <c r="N651" i="3" s="1"/>
  <c r="M651" i="3" s="1"/>
  <c r="D651" i="3"/>
  <c r="G650" i="3"/>
  <c r="F650" i="3"/>
  <c r="H650" i="3" s="1"/>
  <c r="V649" i="3"/>
  <c r="W649" i="3"/>
  <c r="T649" i="3"/>
  <c r="O650" i="3"/>
  <c r="O651" i="3" l="1"/>
  <c r="V650" i="3"/>
  <c r="T650" i="3"/>
  <c r="W650" i="3"/>
  <c r="S651" i="3"/>
  <c r="L652" i="3"/>
  <c r="N652" i="3" s="1"/>
  <c r="M652" i="3" s="1"/>
  <c r="C653" i="3"/>
  <c r="I653" i="3" s="1"/>
  <c r="X653" i="3" s="1"/>
  <c r="B652" i="3"/>
  <c r="P652" i="3"/>
  <c r="R652" i="3" s="1"/>
  <c r="Q652" i="3" s="1"/>
  <c r="E652" i="3"/>
  <c r="J652" i="3"/>
  <c r="D652" i="3"/>
  <c r="G651" i="3"/>
  <c r="F651" i="3"/>
  <c r="H651" i="3" s="1"/>
  <c r="S652" i="3" l="1"/>
  <c r="T651" i="3"/>
  <c r="V651" i="3"/>
  <c r="W651" i="3"/>
  <c r="E653" i="3"/>
  <c r="B653" i="3"/>
  <c r="P653" i="3"/>
  <c r="R653" i="3" s="1"/>
  <c r="Q653" i="3" s="1"/>
  <c r="D653" i="3"/>
  <c r="J653" i="3"/>
  <c r="C654" i="3"/>
  <c r="I654" i="3" s="1"/>
  <c r="X654" i="3" s="1"/>
  <c r="L653" i="3"/>
  <c r="N653" i="3" s="1"/>
  <c r="M653" i="3" s="1"/>
  <c r="O653" i="3" s="1"/>
  <c r="O652" i="3"/>
  <c r="G652" i="3"/>
  <c r="F652" i="3"/>
  <c r="H652" i="3" s="1"/>
  <c r="S653" i="3" l="1"/>
  <c r="T652" i="3"/>
  <c r="W652" i="3"/>
  <c r="V652" i="3"/>
  <c r="F653" i="3"/>
  <c r="H653" i="3" s="1"/>
  <c r="G653" i="3"/>
  <c r="L654" i="3"/>
  <c r="N654" i="3" s="1"/>
  <c r="M654" i="3" s="1"/>
  <c r="B654" i="3"/>
  <c r="J654" i="3"/>
  <c r="E654" i="3"/>
  <c r="D654" i="3"/>
  <c r="P654" i="3"/>
  <c r="R654" i="3" s="1"/>
  <c r="Q654" i="3" s="1"/>
  <c r="C655" i="3"/>
  <c r="I655" i="3" s="1"/>
  <c r="X655" i="3" s="1"/>
  <c r="S654" i="3" l="1"/>
  <c r="O654" i="3"/>
  <c r="C656" i="3"/>
  <c r="I656" i="3" s="1"/>
  <c r="X656" i="3" s="1"/>
  <c r="P655" i="3"/>
  <c r="R655" i="3" s="1"/>
  <c r="Q655" i="3" s="1"/>
  <c r="B655" i="3"/>
  <c r="D655" i="3"/>
  <c r="L655" i="3"/>
  <c r="N655" i="3" s="1"/>
  <c r="M655" i="3" s="1"/>
  <c r="J655" i="3"/>
  <c r="E655" i="3"/>
  <c r="V653" i="3"/>
  <c r="T653" i="3"/>
  <c r="W653" i="3"/>
  <c r="F654" i="3"/>
  <c r="H654" i="3" s="1"/>
  <c r="G654" i="3"/>
  <c r="S655" i="3" l="1"/>
  <c r="O655" i="3"/>
  <c r="V654" i="3"/>
  <c r="T654" i="3"/>
  <c r="W654" i="3"/>
  <c r="F655" i="3"/>
  <c r="H655" i="3" s="1"/>
  <c r="G655" i="3"/>
  <c r="C657" i="3"/>
  <c r="I657" i="3" s="1"/>
  <c r="X657" i="3" s="1"/>
  <c r="B656" i="3"/>
  <c r="L656" i="3"/>
  <c r="N656" i="3" s="1"/>
  <c r="M656" i="3" s="1"/>
  <c r="J656" i="3"/>
  <c r="D656" i="3"/>
  <c r="E656" i="3"/>
  <c r="P656" i="3"/>
  <c r="R656" i="3" s="1"/>
  <c r="Q656" i="3" s="1"/>
  <c r="S656" i="3" s="1"/>
  <c r="O656" i="3" l="1"/>
  <c r="L657" i="3"/>
  <c r="N657" i="3" s="1"/>
  <c r="M657" i="3" s="1"/>
  <c r="O657" i="3" s="1"/>
  <c r="J657" i="3"/>
  <c r="D657" i="3"/>
  <c r="P657" i="3"/>
  <c r="R657" i="3" s="1"/>
  <c r="Q657" i="3" s="1"/>
  <c r="C658" i="3"/>
  <c r="I658" i="3" s="1"/>
  <c r="X658" i="3" s="1"/>
  <c r="E657" i="3"/>
  <c r="B657" i="3"/>
  <c r="F656" i="3"/>
  <c r="H656" i="3" s="1"/>
  <c r="G656" i="3"/>
  <c r="T655" i="3"/>
  <c r="V655" i="3"/>
  <c r="W655" i="3"/>
  <c r="F657" i="3" l="1"/>
  <c r="H657" i="3" s="1"/>
  <c r="G657" i="3"/>
  <c r="B658" i="3"/>
  <c r="P658" i="3"/>
  <c r="R658" i="3" s="1"/>
  <c r="Q658" i="3" s="1"/>
  <c r="J658" i="3"/>
  <c r="D658" i="3"/>
  <c r="C659" i="3"/>
  <c r="I659" i="3" s="1"/>
  <c r="X659" i="3" s="1"/>
  <c r="E658" i="3"/>
  <c r="L658" i="3"/>
  <c r="N658" i="3" s="1"/>
  <c r="M658" i="3" s="1"/>
  <c r="V656" i="3"/>
  <c r="T656" i="3"/>
  <c r="W656" i="3"/>
  <c r="S657" i="3"/>
  <c r="O658" i="3" l="1"/>
  <c r="C660" i="3"/>
  <c r="I660" i="3" s="1"/>
  <c r="X660" i="3" s="1"/>
  <c r="E659" i="3"/>
  <c r="J659" i="3"/>
  <c r="D659" i="3"/>
  <c r="B659" i="3"/>
  <c r="P659" i="3"/>
  <c r="R659" i="3" s="1"/>
  <c r="Q659" i="3" s="1"/>
  <c r="L659" i="3"/>
  <c r="N659" i="3" s="1"/>
  <c r="M659" i="3" s="1"/>
  <c r="S658" i="3"/>
  <c r="W657" i="3"/>
  <c r="V657" i="3"/>
  <c r="T657" i="3"/>
  <c r="F658" i="3"/>
  <c r="H658" i="3" s="1"/>
  <c r="G658" i="3"/>
  <c r="S659" i="3" l="1"/>
  <c r="V658" i="3"/>
  <c r="T658" i="3"/>
  <c r="W658" i="3"/>
  <c r="C661" i="3"/>
  <c r="I661" i="3" s="1"/>
  <c r="X661" i="3" s="1"/>
  <c r="E660" i="3"/>
  <c r="D660" i="3"/>
  <c r="J660" i="3"/>
  <c r="P660" i="3"/>
  <c r="R660" i="3" s="1"/>
  <c r="Q660" i="3" s="1"/>
  <c r="B660" i="3"/>
  <c r="L660" i="3"/>
  <c r="N660" i="3" s="1"/>
  <c r="M660" i="3" s="1"/>
  <c r="O659" i="3"/>
  <c r="F659" i="3"/>
  <c r="H659" i="3" s="1"/>
  <c r="G659" i="3"/>
  <c r="O660" i="3" l="1"/>
  <c r="T659" i="3"/>
  <c r="V659" i="3"/>
  <c r="W659" i="3"/>
  <c r="S660" i="3"/>
  <c r="F660" i="3"/>
  <c r="H660" i="3" s="1"/>
  <c r="G660" i="3"/>
  <c r="L661" i="3"/>
  <c r="N661" i="3" s="1"/>
  <c r="M661" i="3" s="1"/>
  <c r="C662" i="3"/>
  <c r="I662" i="3" s="1"/>
  <c r="X662" i="3" s="1"/>
  <c r="B661" i="3"/>
  <c r="J661" i="3"/>
  <c r="E661" i="3"/>
  <c r="P661" i="3"/>
  <c r="R661" i="3" s="1"/>
  <c r="Q661" i="3" s="1"/>
  <c r="D661" i="3"/>
  <c r="O661" i="3" l="1"/>
  <c r="S661" i="3"/>
  <c r="E662" i="3"/>
  <c r="J662" i="3"/>
  <c r="C663" i="3"/>
  <c r="I663" i="3" s="1"/>
  <c r="X663" i="3" s="1"/>
  <c r="D662" i="3"/>
  <c r="P662" i="3"/>
  <c r="R662" i="3" s="1"/>
  <c r="Q662" i="3" s="1"/>
  <c r="B662" i="3"/>
  <c r="L662" i="3"/>
  <c r="N662" i="3" s="1"/>
  <c r="M662" i="3" s="1"/>
  <c r="V660" i="3"/>
  <c r="W660" i="3"/>
  <c r="T660" i="3"/>
  <c r="G661" i="3"/>
  <c r="F661" i="3"/>
  <c r="H661" i="3" s="1"/>
  <c r="S662" i="3" l="1"/>
  <c r="O662" i="3"/>
  <c r="V661" i="3"/>
  <c r="W661" i="3"/>
  <c r="T661" i="3"/>
  <c r="G662" i="3"/>
  <c r="F662" i="3"/>
  <c r="H662" i="3" s="1"/>
  <c r="P663" i="3"/>
  <c r="R663" i="3" s="1"/>
  <c r="Q663" i="3" s="1"/>
  <c r="D663" i="3"/>
  <c r="C664" i="3"/>
  <c r="I664" i="3" s="1"/>
  <c r="X664" i="3" s="1"/>
  <c r="J663" i="3"/>
  <c r="E663" i="3"/>
  <c r="L663" i="3"/>
  <c r="N663" i="3" s="1"/>
  <c r="M663" i="3" s="1"/>
  <c r="B663" i="3"/>
  <c r="O663" i="3" l="1"/>
  <c r="J664" i="3"/>
  <c r="B664" i="3"/>
  <c r="D664" i="3"/>
  <c r="C665" i="3"/>
  <c r="I665" i="3" s="1"/>
  <c r="X665" i="3" s="1"/>
  <c r="P664" i="3"/>
  <c r="R664" i="3" s="1"/>
  <c r="Q664" i="3" s="1"/>
  <c r="L664" i="3"/>
  <c r="N664" i="3" s="1"/>
  <c r="M664" i="3" s="1"/>
  <c r="E664" i="3"/>
  <c r="W662" i="3"/>
  <c r="V662" i="3"/>
  <c r="T662" i="3"/>
  <c r="S663" i="3"/>
  <c r="G663" i="3"/>
  <c r="F663" i="3"/>
  <c r="H663" i="3" s="1"/>
  <c r="B665" i="3" l="1"/>
  <c r="J665" i="3"/>
  <c r="L665" i="3"/>
  <c r="N665" i="3" s="1"/>
  <c r="M665" i="3" s="1"/>
  <c r="D665" i="3"/>
  <c r="E665" i="3"/>
  <c r="P665" i="3"/>
  <c r="R665" i="3" s="1"/>
  <c r="Q665" i="3" s="1"/>
  <c r="C666" i="3"/>
  <c r="I666" i="3" s="1"/>
  <c r="X666" i="3" s="1"/>
  <c r="G664" i="3"/>
  <c r="F664" i="3"/>
  <c r="H664" i="3" s="1"/>
  <c r="T663" i="3"/>
  <c r="V663" i="3"/>
  <c r="W663" i="3"/>
  <c r="O664" i="3"/>
  <c r="S664" i="3"/>
  <c r="D666" i="3" l="1"/>
  <c r="J666" i="3"/>
  <c r="E666" i="3"/>
  <c r="C667" i="3"/>
  <c r="I667" i="3" s="1"/>
  <c r="X667" i="3" s="1"/>
  <c r="B666" i="3"/>
  <c r="L666" i="3"/>
  <c r="N666" i="3" s="1"/>
  <c r="M666" i="3" s="1"/>
  <c r="P666" i="3"/>
  <c r="R666" i="3" s="1"/>
  <c r="Q666" i="3" s="1"/>
  <c r="W664" i="3"/>
  <c r="T664" i="3"/>
  <c r="V664" i="3"/>
  <c r="G665" i="3"/>
  <c r="F665" i="3"/>
  <c r="H665" i="3" s="1"/>
  <c r="O665" i="3"/>
  <c r="S665" i="3"/>
  <c r="S666" i="3" l="1"/>
  <c r="P667" i="3"/>
  <c r="R667" i="3" s="1"/>
  <c r="Q667" i="3" s="1"/>
  <c r="D667" i="3"/>
  <c r="L667" i="3"/>
  <c r="N667" i="3" s="1"/>
  <c r="M667" i="3" s="1"/>
  <c r="B667" i="3"/>
  <c r="C668" i="3"/>
  <c r="I668" i="3" s="1"/>
  <c r="X668" i="3" s="1"/>
  <c r="E667" i="3"/>
  <c r="J667" i="3"/>
  <c r="W665" i="3"/>
  <c r="V665" i="3"/>
  <c r="T665" i="3"/>
  <c r="G666" i="3"/>
  <c r="F666" i="3"/>
  <c r="H666" i="3" s="1"/>
  <c r="O666" i="3"/>
  <c r="V666" i="3" l="1"/>
  <c r="T666" i="3"/>
  <c r="W666" i="3"/>
  <c r="P668" i="3"/>
  <c r="R668" i="3" s="1"/>
  <c r="Q668" i="3" s="1"/>
  <c r="E668" i="3"/>
  <c r="B668" i="3"/>
  <c r="L668" i="3"/>
  <c r="N668" i="3" s="1"/>
  <c r="M668" i="3" s="1"/>
  <c r="O668" i="3" s="1"/>
  <c r="C669" i="3"/>
  <c r="I669" i="3" s="1"/>
  <c r="X669" i="3" s="1"/>
  <c r="D668" i="3"/>
  <c r="J668" i="3"/>
  <c r="G667" i="3"/>
  <c r="F667" i="3"/>
  <c r="H667" i="3" s="1"/>
  <c r="O667" i="3"/>
  <c r="S667" i="3"/>
  <c r="S668" i="3" l="1"/>
  <c r="L669" i="3"/>
  <c r="N669" i="3" s="1"/>
  <c r="M669" i="3" s="1"/>
  <c r="B669" i="3"/>
  <c r="E669" i="3"/>
  <c r="P669" i="3"/>
  <c r="R669" i="3" s="1"/>
  <c r="Q669" i="3" s="1"/>
  <c r="D669" i="3"/>
  <c r="J669" i="3"/>
  <c r="C670" i="3"/>
  <c r="I670" i="3" s="1"/>
  <c r="X670" i="3" s="1"/>
  <c r="V667" i="3"/>
  <c r="W667" i="3"/>
  <c r="T667" i="3"/>
  <c r="F668" i="3"/>
  <c r="H668" i="3" s="1"/>
  <c r="G668" i="3"/>
  <c r="O669" i="3" l="1"/>
  <c r="W668" i="3"/>
  <c r="V668" i="3"/>
  <c r="T668" i="3"/>
  <c r="G669" i="3"/>
  <c r="F669" i="3"/>
  <c r="H669" i="3" s="1"/>
  <c r="S669" i="3"/>
  <c r="L670" i="3"/>
  <c r="N670" i="3" s="1"/>
  <c r="M670" i="3" s="1"/>
  <c r="B670" i="3"/>
  <c r="C671" i="3"/>
  <c r="I671" i="3" s="1"/>
  <c r="X671" i="3" s="1"/>
  <c r="P670" i="3"/>
  <c r="R670" i="3" s="1"/>
  <c r="Q670" i="3" s="1"/>
  <c r="E670" i="3"/>
  <c r="J670" i="3"/>
  <c r="D670" i="3"/>
  <c r="S670" i="3" l="1"/>
  <c r="T669" i="3"/>
  <c r="V669" i="3"/>
  <c r="W669" i="3"/>
  <c r="F670" i="3"/>
  <c r="H670" i="3" s="1"/>
  <c r="G670" i="3"/>
  <c r="D671" i="3"/>
  <c r="E671" i="3"/>
  <c r="P671" i="3"/>
  <c r="R671" i="3" s="1"/>
  <c r="Q671" i="3" s="1"/>
  <c r="J671" i="3"/>
  <c r="L671" i="3"/>
  <c r="N671" i="3" s="1"/>
  <c r="M671" i="3" s="1"/>
  <c r="O671" i="3" s="1"/>
  <c r="B671" i="3"/>
  <c r="C672" i="3"/>
  <c r="I672" i="3" s="1"/>
  <c r="X672" i="3" s="1"/>
  <c r="O670" i="3"/>
  <c r="S671" i="3" l="1"/>
  <c r="L672" i="3"/>
  <c r="N672" i="3" s="1"/>
  <c r="M672" i="3" s="1"/>
  <c r="E672" i="3"/>
  <c r="J672" i="3"/>
  <c r="C673" i="3"/>
  <c r="I673" i="3" s="1"/>
  <c r="X673" i="3" s="1"/>
  <c r="B672" i="3"/>
  <c r="D672" i="3"/>
  <c r="P672" i="3"/>
  <c r="R672" i="3" s="1"/>
  <c r="Q672" i="3" s="1"/>
  <c r="F671" i="3"/>
  <c r="H671" i="3" s="1"/>
  <c r="G671" i="3"/>
  <c r="T670" i="3"/>
  <c r="V670" i="3"/>
  <c r="W670" i="3"/>
  <c r="S672" i="3" l="1"/>
  <c r="O672" i="3"/>
  <c r="W671" i="3"/>
  <c r="T671" i="3"/>
  <c r="V671" i="3"/>
  <c r="D673" i="3"/>
  <c r="J673" i="3"/>
  <c r="E673" i="3"/>
  <c r="P673" i="3"/>
  <c r="R673" i="3" s="1"/>
  <c r="Q673" i="3" s="1"/>
  <c r="L673" i="3"/>
  <c r="N673" i="3" s="1"/>
  <c r="M673" i="3" s="1"/>
  <c r="C674" i="3"/>
  <c r="I674" i="3" s="1"/>
  <c r="X674" i="3" s="1"/>
  <c r="B673" i="3"/>
  <c r="F672" i="3"/>
  <c r="H672" i="3" s="1"/>
  <c r="G672" i="3"/>
  <c r="G673" i="3" l="1"/>
  <c r="F673" i="3"/>
  <c r="H673" i="3" s="1"/>
  <c r="S673" i="3"/>
  <c r="C675" i="3"/>
  <c r="I675" i="3" s="1"/>
  <c r="X675" i="3" s="1"/>
  <c r="P674" i="3"/>
  <c r="R674" i="3" s="1"/>
  <c r="Q674" i="3" s="1"/>
  <c r="J674" i="3"/>
  <c r="D674" i="3"/>
  <c r="B674" i="3"/>
  <c r="E674" i="3"/>
  <c r="L674" i="3"/>
  <c r="N674" i="3" s="1"/>
  <c r="M674" i="3" s="1"/>
  <c r="O674" i="3" s="1"/>
  <c r="O673" i="3"/>
  <c r="W672" i="3"/>
  <c r="V672" i="3"/>
  <c r="T672" i="3"/>
  <c r="E675" i="3" l="1"/>
  <c r="J675" i="3"/>
  <c r="D675" i="3"/>
  <c r="B675" i="3"/>
  <c r="C676" i="3"/>
  <c r="I676" i="3" s="1"/>
  <c r="X676" i="3" s="1"/>
  <c r="L675" i="3"/>
  <c r="N675" i="3" s="1"/>
  <c r="M675" i="3" s="1"/>
  <c r="P675" i="3"/>
  <c r="R675" i="3" s="1"/>
  <c r="Q675" i="3" s="1"/>
  <c r="F674" i="3"/>
  <c r="H674" i="3" s="1"/>
  <c r="G674" i="3"/>
  <c r="T673" i="3"/>
  <c r="V673" i="3"/>
  <c r="W673" i="3"/>
  <c r="S674" i="3"/>
  <c r="T674" i="3" l="1"/>
  <c r="V674" i="3"/>
  <c r="W674" i="3"/>
  <c r="P676" i="3"/>
  <c r="R676" i="3" s="1"/>
  <c r="Q676" i="3" s="1"/>
  <c r="L676" i="3"/>
  <c r="N676" i="3" s="1"/>
  <c r="M676" i="3" s="1"/>
  <c r="C677" i="3"/>
  <c r="I677" i="3" s="1"/>
  <c r="X677" i="3" s="1"/>
  <c r="B676" i="3"/>
  <c r="E676" i="3"/>
  <c r="D676" i="3"/>
  <c r="J676" i="3"/>
  <c r="O675" i="3"/>
  <c r="S675" i="3"/>
  <c r="F675" i="3"/>
  <c r="H675" i="3" s="1"/>
  <c r="G675" i="3"/>
  <c r="S676" i="3" l="1"/>
  <c r="W675" i="3"/>
  <c r="T675" i="3"/>
  <c r="V675" i="3"/>
  <c r="L677" i="3"/>
  <c r="N677" i="3" s="1"/>
  <c r="M677" i="3" s="1"/>
  <c r="P677" i="3"/>
  <c r="R677" i="3" s="1"/>
  <c r="Q677" i="3" s="1"/>
  <c r="C678" i="3"/>
  <c r="I678" i="3" s="1"/>
  <c r="X678" i="3" s="1"/>
  <c r="E677" i="3"/>
  <c r="D677" i="3"/>
  <c r="B677" i="3"/>
  <c r="J677" i="3"/>
  <c r="F676" i="3"/>
  <c r="H676" i="3" s="1"/>
  <c r="G676" i="3"/>
  <c r="O676" i="3"/>
  <c r="O677" i="3" l="1"/>
  <c r="F677" i="3"/>
  <c r="H677" i="3" s="1"/>
  <c r="G677" i="3"/>
  <c r="S677" i="3"/>
  <c r="V676" i="3"/>
  <c r="T676" i="3"/>
  <c r="W676" i="3"/>
  <c r="P678" i="3"/>
  <c r="R678" i="3" s="1"/>
  <c r="Q678" i="3" s="1"/>
  <c r="J678" i="3"/>
  <c r="E678" i="3"/>
  <c r="L678" i="3"/>
  <c r="N678" i="3" s="1"/>
  <c r="M678" i="3" s="1"/>
  <c r="B678" i="3"/>
  <c r="D678" i="3"/>
  <c r="C679" i="3"/>
  <c r="I679" i="3" s="1"/>
  <c r="X679" i="3" s="1"/>
  <c r="S678" i="3" l="1"/>
  <c r="J679" i="3"/>
  <c r="B679" i="3"/>
  <c r="D679" i="3"/>
  <c r="L679" i="3"/>
  <c r="N679" i="3" s="1"/>
  <c r="M679" i="3" s="1"/>
  <c r="P679" i="3"/>
  <c r="R679" i="3" s="1"/>
  <c r="Q679" i="3" s="1"/>
  <c r="C680" i="3"/>
  <c r="I680" i="3" s="1"/>
  <c r="X680" i="3" s="1"/>
  <c r="E679" i="3"/>
  <c r="O678" i="3"/>
  <c r="F678" i="3"/>
  <c r="H678" i="3" s="1"/>
  <c r="G678" i="3"/>
  <c r="W677" i="3"/>
  <c r="V677" i="3"/>
  <c r="T677" i="3"/>
  <c r="W678" i="3" l="1"/>
  <c r="T678" i="3"/>
  <c r="V678" i="3"/>
  <c r="J680" i="3"/>
  <c r="B680" i="3"/>
  <c r="C681" i="3"/>
  <c r="I681" i="3" s="1"/>
  <c r="X681" i="3" s="1"/>
  <c r="D680" i="3"/>
  <c r="L680" i="3"/>
  <c r="N680" i="3" s="1"/>
  <c r="M680" i="3" s="1"/>
  <c r="E680" i="3"/>
  <c r="P680" i="3"/>
  <c r="R680" i="3" s="1"/>
  <c r="Q680" i="3" s="1"/>
  <c r="O679" i="3"/>
  <c r="S679" i="3"/>
  <c r="G679" i="3"/>
  <c r="F679" i="3"/>
  <c r="H679" i="3" s="1"/>
  <c r="O680" i="3" l="1"/>
  <c r="D681" i="3"/>
  <c r="C682" i="3"/>
  <c r="I682" i="3" s="1"/>
  <c r="X682" i="3" s="1"/>
  <c r="B681" i="3"/>
  <c r="E681" i="3"/>
  <c r="P681" i="3"/>
  <c r="R681" i="3" s="1"/>
  <c r="Q681" i="3" s="1"/>
  <c r="J681" i="3"/>
  <c r="L681" i="3"/>
  <c r="N681" i="3" s="1"/>
  <c r="M681" i="3" s="1"/>
  <c r="F680" i="3"/>
  <c r="H680" i="3" s="1"/>
  <c r="G680" i="3"/>
  <c r="S680" i="3"/>
  <c r="T679" i="3"/>
  <c r="W679" i="3"/>
  <c r="V679" i="3"/>
  <c r="F681" i="3" l="1"/>
  <c r="H681" i="3" s="1"/>
  <c r="G681" i="3"/>
  <c r="S681" i="3"/>
  <c r="D682" i="3"/>
  <c r="C683" i="3"/>
  <c r="I683" i="3" s="1"/>
  <c r="X683" i="3" s="1"/>
  <c r="P682" i="3"/>
  <c r="R682" i="3" s="1"/>
  <c r="Q682" i="3" s="1"/>
  <c r="S682" i="3" s="1"/>
  <c r="B682" i="3"/>
  <c r="J682" i="3"/>
  <c r="E682" i="3"/>
  <c r="L682" i="3"/>
  <c r="N682" i="3" s="1"/>
  <c r="M682" i="3" s="1"/>
  <c r="W680" i="3"/>
  <c r="V680" i="3"/>
  <c r="T680" i="3"/>
  <c r="O681" i="3"/>
  <c r="L683" i="3" l="1"/>
  <c r="N683" i="3" s="1"/>
  <c r="M683" i="3" s="1"/>
  <c r="P683" i="3"/>
  <c r="R683" i="3" s="1"/>
  <c r="Q683" i="3" s="1"/>
  <c r="S683" i="3" s="1"/>
  <c r="B683" i="3"/>
  <c r="D683" i="3"/>
  <c r="J683" i="3"/>
  <c r="E683" i="3"/>
  <c r="C684" i="3"/>
  <c r="I684" i="3" s="1"/>
  <c r="X684" i="3" s="1"/>
  <c r="O682" i="3"/>
  <c r="G682" i="3"/>
  <c r="F682" i="3"/>
  <c r="H682" i="3" s="1"/>
  <c r="V681" i="3"/>
  <c r="W681" i="3"/>
  <c r="T681" i="3"/>
  <c r="J684" i="3" l="1"/>
  <c r="L684" i="3"/>
  <c r="N684" i="3" s="1"/>
  <c r="M684" i="3" s="1"/>
  <c r="O684" i="3" s="1"/>
  <c r="B684" i="3"/>
  <c r="P684" i="3"/>
  <c r="R684" i="3" s="1"/>
  <c r="Q684" i="3" s="1"/>
  <c r="C685" i="3"/>
  <c r="I685" i="3" s="1"/>
  <c r="X685" i="3" s="1"/>
  <c r="E684" i="3"/>
  <c r="D684" i="3"/>
  <c r="O683" i="3"/>
  <c r="F683" i="3"/>
  <c r="H683" i="3" s="1"/>
  <c r="G683" i="3"/>
  <c r="T682" i="3"/>
  <c r="V682" i="3"/>
  <c r="W682" i="3"/>
  <c r="W683" i="3" l="1"/>
  <c r="T683" i="3"/>
  <c r="V683" i="3"/>
  <c r="F684" i="3"/>
  <c r="H684" i="3" s="1"/>
  <c r="G684" i="3"/>
  <c r="S684" i="3"/>
  <c r="P685" i="3"/>
  <c r="R685" i="3" s="1"/>
  <c r="Q685" i="3" s="1"/>
  <c r="B685" i="3"/>
  <c r="L685" i="3"/>
  <c r="N685" i="3" s="1"/>
  <c r="M685" i="3" s="1"/>
  <c r="C686" i="3"/>
  <c r="I686" i="3" s="1"/>
  <c r="X686" i="3" s="1"/>
  <c r="E685" i="3"/>
  <c r="D685" i="3"/>
  <c r="J685" i="3"/>
  <c r="O685" i="3" l="1"/>
  <c r="S685" i="3"/>
  <c r="G685" i="3"/>
  <c r="F685" i="3"/>
  <c r="H685" i="3" s="1"/>
  <c r="V684" i="3"/>
  <c r="W684" i="3"/>
  <c r="T684" i="3"/>
  <c r="E686" i="3"/>
  <c r="B686" i="3"/>
  <c r="J686" i="3"/>
  <c r="L686" i="3"/>
  <c r="N686" i="3" s="1"/>
  <c r="M686" i="3" s="1"/>
  <c r="C687" i="3"/>
  <c r="I687" i="3" s="1"/>
  <c r="X687" i="3" s="1"/>
  <c r="P686" i="3"/>
  <c r="R686" i="3" s="1"/>
  <c r="Q686" i="3" s="1"/>
  <c r="D686" i="3"/>
  <c r="O686" i="3" l="1"/>
  <c r="G686" i="3"/>
  <c r="F686" i="3"/>
  <c r="H686" i="3" s="1"/>
  <c r="S686" i="3"/>
  <c r="V685" i="3"/>
  <c r="W685" i="3"/>
  <c r="T685" i="3"/>
  <c r="C688" i="3"/>
  <c r="I688" i="3" s="1"/>
  <c r="X688" i="3" s="1"/>
  <c r="P687" i="3"/>
  <c r="R687" i="3" s="1"/>
  <c r="Q687" i="3" s="1"/>
  <c r="D687" i="3"/>
  <c r="L687" i="3"/>
  <c r="N687" i="3" s="1"/>
  <c r="M687" i="3" s="1"/>
  <c r="J687" i="3"/>
  <c r="E687" i="3"/>
  <c r="B687" i="3"/>
  <c r="O687" i="3" l="1"/>
  <c r="S687" i="3"/>
  <c r="D688" i="3"/>
  <c r="P688" i="3"/>
  <c r="R688" i="3" s="1"/>
  <c r="Q688" i="3" s="1"/>
  <c r="J688" i="3"/>
  <c r="B688" i="3"/>
  <c r="L688" i="3"/>
  <c r="N688" i="3" s="1"/>
  <c r="M688" i="3" s="1"/>
  <c r="E688" i="3"/>
  <c r="C689" i="3"/>
  <c r="I689" i="3" s="1"/>
  <c r="X689" i="3" s="1"/>
  <c r="G687" i="3"/>
  <c r="F687" i="3"/>
  <c r="H687" i="3" s="1"/>
  <c r="T686" i="3"/>
  <c r="W686" i="3"/>
  <c r="V686" i="3"/>
  <c r="S688" i="3" l="1"/>
  <c r="V687" i="3"/>
  <c r="T687" i="3"/>
  <c r="W687" i="3"/>
  <c r="O688" i="3"/>
  <c r="P689" i="3"/>
  <c r="R689" i="3" s="1"/>
  <c r="Q689" i="3" s="1"/>
  <c r="D689" i="3"/>
  <c r="B689" i="3"/>
  <c r="C690" i="3"/>
  <c r="I690" i="3" s="1"/>
  <c r="X690" i="3" s="1"/>
  <c r="E689" i="3"/>
  <c r="J689" i="3"/>
  <c r="L689" i="3"/>
  <c r="N689" i="3" s="1"/>
  <c r="M689" i="3" s="1"/>
  <c r="O689" i="3" s="1"/>
  <c r="F688" i="3"/>
  <c r="H688" i="3" s="1"/>
  <c r="G688" i="3"/>
  <c r="S689" i="3" l="1"/>
  <c r="V688" i="3"/>
  <c r="T688" i="3"/>
  <c r="W688" i="3"/>
  <c r="G689" i="3"/>
  <c r="F689" i="3"/>
  <c r="H689" i="3" s="1"/>
  <c r="B690" i="3"/>
  <c r="E690" i="3"/>
  <c r="D690" i="3"/>
  <c r="C691" i="3"/>
  <c r="I691" i="3" s="1"/>
  <c r="X691" i="3" s="1"/>
  <c r="L690" i="3"/>
  <c r="N690" i="3" s="1"/>
  <c r="M690" i="3" s="1"/>
  <c r="J690" i="3"/>
  <c r="P690" i="3"/>
  <c r="R690" i="3" s="1"/>
  <c r="Q690" i="3" s="1"/>
  <c r="O690" i="3" l="1"/>
  <c r="S690" i="3"/>
  <c r="V689" i="3"/>
  <c r="W689" i="3"/>
  <c r="T689" i="3"/>
  <c r="G690" i="3"/>
  <c r="F690" i="3"/>
  <c r="H690" i="3" s="1"/>
  <c r="E691" i="3"/>
  <c r="P691" i="3"/>
  <c r="R691" i="3" s="1"/>
  <c r="Q691" i="3" s="1"/>
  <c r="B691" i="3"/>
  <c r="D691" i="3"/>
  <c r="J691" i="3"/>
  <c r="L691" i="3"/>
  <c r="N691" i="3" s="1"/>
  <c r="M691" i="3" s="1"/>
  <c r="C692" i="3"/>
  <c r="I692" i="3" s="1"/>
  <c r="X692" i="3" s="1"/>
  <c r="T690" i="3" l="1"/>
  <c r="W690" i="3"/>
  <c r="V690" i="3"/>
  <c r="J692" i="3"/>
  <c r="C693" i="3"/>
  <c r="I693" i="3" s="1"/>
  <c r="X693" i="3" s="1"/>
  <c r="B692" i="3"/>
  <c r="L692" i="3"/>
  <c r="N692" i="3" s="1"/>
  <c r="M692" i="3" s="1"/>
  <c r="D692" i="3"/>
  <c r="P692" i="3"/>
  <c r="R692" i="3" s="1"/>
  <c r="Q692" i="3" s="1"/>
  <c r="E692" i="3"/>
  <c r="F691" i="3"/>
  <c r="H691" i="3" s="1"/>
  <c r="G691" i="3"/>
  <c r="S691" i="3"/>
  <c r="O691" i="3"/>
  <c r="S692" i="3" l="1"/>
  <c r="W691" i="3"/>
  <c r="T691" i="3"/>
  <c r="V691" i="3"/>
  <c r="O692" i="3"/>
  <c r="L693" i="3"/>
  <c r="N693" i="3" s="1"/>
  <c r="M693" i="3" s="1"/>
  <c r="O693" i="3" s="1"/>
  <c r="P693" i="3"/>
  <c r="R693" i="3" s="1"/>
  <c r="Q693" i="3" s="1"/>
  <c r="C694" i="3"/>
  <c r="I694" i="3" s="1"/>
  <c r="X694" i="3" s="1"/>
  <c r="B693" i="3"/>
  <c r="D693" i="3"/>
  <c r="J693" i="3"/>
  <c r="E693" i="3"/>
  <c r="F692" i="3"/>
  <c r="H692" i="3" s="1"/>
  <c r="G692" i="3"/>
  <c r="S693" i="3" l="1"/>
  <c r="P694" i="3"/>
  <c r="R694" i="3" s="1"/>
  <c r="Q694" i="3" s="1"/>
  <c r="S694" i="3" s="1"/>
  <c r="C695" i="3"/>
  <c r="I695" i="3" s="1"/>
  <c r="X695" i="3" s="1"/>
  <c r="J694" i="3"/>
  <c r="L694" i="3"/>
  <c r="N694" i="3" s="1"/>
  <c r="M694" i="3" s="1"/>
  <c r="B694" i="3"/>
  <c r="D694" i="3"/>
  <c r="E694" i="3"/>
  <c r="W692" i="3"/>
  <c r="T692" i="3"/>
  <c r="V692" i="3"/>
  <c r="F693" i="3"/>
  <c r="H693" i="3" s="1"/>
  <c r="G693" i="3"/>
  <c r="V693" i="3" l="1"/>
  <c r="T693" i="3"/>
  <c r="W693" i="3"/>
  <c r="O694" i="3"/>
  <c r="D695" i="3"/>
  <c r="P695" i="3"/>
  <c r="R695" i="3" s="1"/>
  <c r="Q695" i="3" s="1"/>
  <c r="C696" i="3"/>
  <c r="I696" i="3" s="1"/>
  <c r="X696" i="3" s="1"/>
  <c r="B695" i="3"/>
  <c r="E695" i="3"/>
  <c r="J695" i="3"/>
  <c r="L695" i="3"/>
  <c r="N695" i="3" s="1"/>
  <c r="M695" i="3" s="1"/>
  <c r="G694" i="3"/>
  <c r="F694" i="3"/>
  <c r="H694" i="3" s="1"/>
  <c r="O695" i="3" l="1"/>
  <c r="T694" i="3"/>
  <c r="V694" i="3"/>
  <c r="W694" i="3"/>
  <c r="J696" i="3"/>
  <c r="D696" i="3"/>
  <c r="P696" i="3"/>
  <c r="R696" i="3" s="1"/>
  <c r="Q696" i="3" s="1"/>
  <c r="L696" i="3"/>
  <c r="N696" i="3" s="1"/>
  <c r="M696" i="3" s="1"/>
  <c r="E696" i="3"/>
  <c r="C697" i="3"/>
  <c r="I697" i="3" s="1"/>
  <c r="X697" i="3" s="1"/>
  <c r="B696" i="3"/>
  <c r="G695" i="3"/>
  <c r="F695" i="3"/>
  <c r="H695" i="3" s="1"/>
  <c r="S695" i="3"/>
  <c r="V695" i="3" l="1"/>
  <c r="T695" i="3"/>
  <c r="W695" i="3"/>
  <c r="G696" i="3"/>
  <c r="F696" i="3"/>
  <c r="H696" i="3" s="1"/>
  <c r="O696" i="3"/>
  <c r="S696" i="3"/>
  <c r="B697" i="3"/>
  <c r="J697" i="3"/>
  <c r="P697" i="3"/>
  <c r="R697" i="3" s="1"/>
  <c r="Q697" i="3" s="1"/>
  <c r="C698" i="3"/>
  <c r="I698" i="3" s="1"/>
  <c r="X698" i="3" s="1"/>
  <c r="D697" i="3"/>
  <c r="E697" i="3"/>
  <c r="L697" i="3"/>
  <c r="N697" i="3" s="1"/>
  <c r="M697" i="3" s="1"/>
  <c r="S697" i="3" l="1"/>
  <c r="G697" i="3"/>
  <c r="F697" i="3"/>
  <c r="H697" i="3" s="1"/>
  <c r="W696" i="3"/>
  <c r="T696" i="3"/>
  <c r="V696" i="3"/>
  <c r="E698" i="3"/>
  <c r="C699" i="3"/>
  <c r="I699" i="3" s="1"/>
  <c r="X699" i="3" s="1"/>
  <c r="B698" i="3"/>
  <c r="L698" i="3"/>
  <c r="N698" i="3" s="1"/>
  <c r="M698" i="3" s="1"/>
  <c r="O698" i="3" s="1"/>
  <c r="J698" i="3"/>
  <c r="D698" i="3"/>
  <c r="P698" i="3"/>
  <c r="R698" i="3" s="1"/>
  <c r="Q698" i="3" s="1"/>
  <c r="S698" i="3" s="1"/>
  <c r="O697" i="3"/>
  <c r="E699" i="3" l="1"/>
  <c r="C700" i="3"/>
  <c r="I700" i="3" s="1"/>
  <c r="X700" i="3" s="1"/>
  <c r="B699" i="3"/>
  <c r="L699" i="3"/>
  <c r="N699" i="3" s="1"/>
  <c r="M699" i="3" s="1"/>
  <c r="J699" i="3"/>
  <c r="P699" i="3"/>
  <c r="R699" i="3" s="1"/>
  <c r="Q699" i="3" s="1"/>
  <c r="D699" i="3"/>
  <c r="F698" i="3"/>
  <c r="H698" i="3" s="1"/>
  <c r="G698" i="3"/>
  <c r="W697" i="3"/>
  <c r="T697" i="3"/>
  <c r="V697" i="3"/>
  <c r="W698" i="3" l="1"/>
  <c r="T698" i="3"/>
  <c r="V698" i="3"/>
  <c r="S699" i="3"/>
  <c r="L700" i="3"/>
  <c r="N700" i="3" s="1"/>
  <c r="M700" i="3" s="1"/>
  <c r="D700" i="3"/>
  <c r="P700" i="3"/>
  <c r="R700" i="3" s="1"/>
  <c r="Q700" i="3" s="1"/>
  <c r="B700" i="3"/>
  <c r="C701" i="3"/>
  <c r="I701" i="3" s="1"/>
  <c r="X701" i="3" s="1"/>
  <c r="J700" i="3"/>
  <c r="E700" i="3"/>
  <c r="O699" i="3"/>
  <c r="F699" i="3"/>
  <c r="H699" i="3" s="1"/>
  <c r="G699" i="3"/>
  <c r="T699" i="3" l="1"/>
  <c r="W699" i="3"/>
  <c r="V699" i="3"/>
  <c r="O700" i="3"/>
  <c r="S700" i="3"/>
  <c r="G700" i="3"/>
  <c r="F700" i="3"/>
  <c r="H700" i="3" s="1"/>
  <c r="E701" i="3"/>
  <c r="B701" i="3"/>
  <c r="L701" i="3"/>
  <c r="N701" i="3" s="1"/>
  <c r="M701" i="3" s="1"/>
  <c r="C702" i="3"/>
  <c r="I702" i="3" s="1"/>
  <c r="X702" i="3" s="1"/>
  <c r="D701" i="3"/>
  <c r="P701" i="3"/>
  <c r="R701" i="3" s="1"/>
  <c r="Q701" i="3" s="1"/>
  <c r="J701" i="3"/>
  <c r="O701" i="3" l="1"/>
  <c r="W700" i="3"/>
  <c r="T700" i="3"/>
  <c r="V700" i="3"/>
  <c r="F701" i="3"/>
  <c r="H701" i="3" s="1"/>
  <c r="G701" i="3"/>
  <c r="E702" i="3"/>
  <c r="C703" i="3"/>
  <c r="I703" i="3" s="1"/>
  <c r="X703" i="3" s="1"/>
  <c r="B702" i="3"/>
  <c r="L702" i="3"/>
  <c r="N702" i="3" s="1"/>
  <c r="M702" i="3" s="1"/>
  <c r="O702" i="3" s="1"/>
  <c r="D702" i="3"/>
  <c r="P702" i="3"/>
  <c r="R702" i="3" s="1"/>
  <c r="Q702" i="3" s="1"/>
  <c r="J702" i="3"/>
  <c r="S701" i="3"/>
  <c r="V701" i="3" l="1"/>
  <c r="W701" i="3"/>
  <c r="T701" i="3"/>
  <c r="G702" i="3"/>
  <c r="F702" i="3"/>
  <c r="H702" i="3" s="1"/>
  <c r="S702" i="3"/>
  <c r="C704" i="3"/>
  <c r="I704" i="3" s="1"/>
  <c r="X704" i="3" s="1"/>
  <c r="B703" i="3"/>
  <c r="P703" i="3"/>
  <c r="R703" i="3" s="1"/>
  <c r="Q703" i="3" s="1"/>
  <c r="D703" i="3"/>
  <c r="J703" i="3"/>
  <c r="L703" i="3"/>
  <c r="N703" i="3" s="1"/>
  <c r="M703" i="3" s="1"/>
  <c r="E703" i="3"/>
  <c r="O703" i="3" l="1"/>
  <c r="S703" i="3"/>
  <c r="G703" i="3"/>
  <c r="F703" i="3"/>
  <c r="H703" i="3" s="1"/>
  <c r="C705" i="3"/>
  <c r="I705" i="3" s="1"/>
  <c r="X705" i="3" s="1"/>
  <c r="E704" i="3"/>
  <c r="J704" i="3"/>
  <c r="L704" i="3"/>
  <c r="N704" i="3" s="1"/>
  <c r="M704" i="3" s="1"/>
  <c r="D704" i="3"/>
  <c r="P704" i="3"/>
  <c r="R704" i="3" s="1"/>
  <c r="Q704" i="3" s="1"/>
  <c r="B704" i="3"/>
  <c r="W702" i="3"/>
  <c r="T702" i="3"/>
  <c r="V702" i="3"/>
  <c r="S704" i="3" l="1"/>
  <c r="O704" i="3"/>
  <c r="G704" i="3"/>
  <c r="F704" i="3"/>
  <c r="H704" i="3" s="1"/>
  <c r="W703" i="3"/>
  <c r="T703" i="3"/>
  <c r="V703" i="3"/>
  <c r="E705" i="3"/>
  <c r="C706" i="3"/>
  <c r="I706" i="3" s="1"/>
  <c r="X706" i="3" s="1"/>
  <c r="J705" i="3"/>
  <c r="B705" i="3"/>
  <c r="L705" i="3"/>
  <c r="N705" i="3" s="1"/>
  <c r="M705" i="3" s="1"/>
  <c r="D705" i="3"/>
  <c r="P705" i="3"/>
  <c r="R705" i="3" s="1"/>
  <c r="Q705" i="3" s="1"/>
  <c r="S705" i="3" s="1"/>
  <c r="L706" i="3" l="1"/>
  <c r="N706" i="3" s="1"/>
  <c r="M706" i="3" s="1"/>
  <c r="D706" i="3"/>
  <c r="E706" i="3"/>
  <c r="C707" i="3"/>
  <c r="I707" i="3" s="1"/>
  <c r="X707" i="3" s="1"/>
  <c r="P706" i="3"/>
  <c r="R706" i="3" s="1"/>
  <c r="Q706" i="3" s="1"/>
  <c r="J706" i="3"/>
  <c r="B706" i="3"/>
  <c r="G705" i="3"/>
  <c r="F705" i="3"/>
  <c r="H705" i="3" s="1"/>
  <c r="T704" i="3"/>
  <c r="W704" i="3"/>
  <c r="V704" i="3"/>
  <c r="O705" i="3"/>
  <c r="O706" i="3" l="1"/>
  <c r="W705" i="3"/>
  <c r="T705" i="3"/>
  <c r="V705" i="3"/>
  <c r="J707" i="3"/>
  <c r="D707" i="3"/>
  <c r="E707" i="3"/>
  <c r="B707" i="3"/>
  <c r="P707" i="3"/>
  <c r="R707" i="3" s="1"/>
  <c r="Q707" i="3" s="1"/>
  <c r="L707" i="3"/>
  <c r="N707" i="3" s="1"/>
  <c r="M707" i="3" s="1"/>
  <c r="C708" i="3"/>
  <c r="I708" i="3" s="1"/>
  <c r="X708" i="3" s="1"/>
  <c r="G706" i="3"/>
  <c r="F706" i="3"/>
  <c r="H706" i="3" s="1"/>
  <c r="S706" i="3"/>
  <c r="O707" i="3" l="1"/>
  <c r="F707" i="3"/>
  <c r="H707" i="3" s="1"/>
  <c r="G707" i="3"/>
  <c r="W706" i="3"/>
  <c r="T706" i="3"/>
  <c r="V706" i="3"/>
  <c r="J708" i="3"/>
  <c r="L708" i="3"/>
  <c r="N708" i="3" s="1"/>
  <c r="M708" i="3" s="1"/>
  <c r="B708" i="3"/>
  <c r="E708" i="3"/>
  <c r="P708" i="3"/>
  <c r="R708" i="3" s="1"/>
  <c r="Q708" i="3" s="1"/>
  <c r="C709" i="3"/>
  <c r="I709" i="3" s="1"/>
  <c r="X709" i="3" s="1"/>
  <c r="D708" i="3"/>
  <c r="S707" i="3"/>
  <c r="S708" i="3" l="1"/>
  <c r="O708" i="3"/>
  <c r="P709" i="3"/>
  <c r="R709" i="3" s="1"/>
  <c r="Q709" i="3" s="1"/>
  <c r="D709" i="3"/>
  <c r="E709" i="3"/>
  <c r="L709" i="3"/>
  <c r="N709" i="3" s="1"/>
  <c r="M709" i="3" s="1"/>
  <c r="C710" i="3"/>
  <c r="I710" i="3" s="1"/>
  <c r="X710" i="3" s="1"/>
  <c r="J709" i="3"/>
  <c r="B709" i="3"/>
  <c r="G708" i="3"/>
  <c r="F708" i="3"/>
  <c r="H708" i="3" s="1"/>
  <c r="V707" i="3"/>
  <c r="W707" i="3"/>
  <c r="T707" i="3"/>
  <c r="S709" i="3" l="1"/>
  <c r="C711" i="3"/>
  <c r="I711" i="3" s="1"/>
  <c r="X711" i="3" s="1"/>
  <c r="J710" i="3"/>
  <c r="L710" i="3"/>
  <c r="N710" i="3" s="1"/>
  <c r="M710" i="3" s="1"/>
  <c r="E710" i="3"/>
  <c r="P710" i="3"/>
  <c r="R710" i="3" s="1"/>
  <c r="Q710" i="3" s="1"/>
  <c r="D710" i="3"/>
  <c r="B710" i="3"/>
  <c r="W708" i="3"/>
  <c r="T708" i="3"/>
  <c r="V708" i="3"/>
  <c r="G709" i="3"/>
  <c r="F709" i="3"/>
  <c r="H709" i="3" s="1"/>
  <c r="O709" i="3"/>
  <c r="S710" i="3" l="1"/>
  <c r="T709" i="3"/>
  <c r="V709" i="3"/>
  <c r="W709" i="3"/>
  <c r="G710" i="3"/>
  <c r="F710" i="3"/>
  <c r="H710" i="3" s="1"/>
  <c r="O710" i="3"/>
  <c r="C712" i="3"/>
  <c r="I712" i="3" s="1"/>
  <c r="X712" i="3" s="1"/>
  <c r="L711" i="3"/>
  <c r="N711" i="3" s="1"/>
  <c r="M711" i="3" s="1"/>
  <c r="J711" i="3"/>
  <c r="P711" i="3"/>
  <c r="R711" i="3" s="1"/>
  <c r="Q711" i="3" s="1"/>
  <c r="E711" i="3"/>
  <c r="D711" i="3"/>
  <c r="B711" i="3"/>
  <c r="O711" i="3" l="1"/>
  <c r="F711" i="3"/>
  <c r="H711" i="3" s="1"/>
  <c r="G711" i="3"/>
  <c r="W710" i="3"/>
  <c r="T710" i="3"/>
  <c r="V710" i="3"/>
  <c r="S711" i="3"/>
  <c r="D712" i="3"/>
  <c r="B712" i="3"/>
  <c r="L712" i="3"/>
  <c r="N712" i="3" s="1"/>
  <c r="M712" i="3" s="1"/>
  <c r="J712" i="3"/>
  <c r="C713" i="3"/>
  <c r="I713" i="3" s="1"/>
  <c r="X713" i="3" s="1"/>
  <c r="P712" i="3"/>
  <c r="R712" i="3" s="1"/>
  <c r="Q712" i="3" s="1"/>
  <c r="E712" i="3"/>
  <c r="W711" i="3" l="1"/>
  <c r="T711" i="3"/>
  <c r="V711" i="3"/>
  <c r="G712" i="3"/>
  <c r="F712" i="3"/>
  <c r="H712" i="3" s="1"/>
  <c r="E713" i="3"/>
  <c r="C714" i="3"/>
  <c r="I714" i="3" s="1"/>
  <c r="X714" i="3" s="1"/>
  <c r="J713" i="3"/>
  <c r="P713" i="3"/>
  <c r="R713" i="3" s="1"/>
  <c r="Q713" i="3" s="1"/>
  <c r="S713" i="3" s="1"/>
  <c r="B713" i="3"/>
  <c r="D713" i="3"/>
  <c r="L713" i="3"/>
  <c r="N713" i="3" s="1"/>
  <c r="M713" i="3" s="1"/>
  <c r="O713" i="3" s="1"/>
  <c r="S712" i="3"/>
  <c r="O712" i="3"/>
  <c r="T712" i="3" l="1"/>
  <c r="W712" i="3"/>
  <c r="V712" i="3"/>
  <c r="L714" i="3"/>
  <c r="N714" i="3" s="1"/>
  <c r="M714" i="3" s="1"/>
  <c r="D714" i="3"/>
  <c r="C715" i="3"/>
  <c r="I715" i="3" s="1"/>
  <c r="X715" i="3" s="1"/>
  <c r="P714" i="3"/>
  <c r="R714" i="3" s="1"/>
  <c r="Q714" i="3" s="1"/>
  <c r="J714" i="3"/>
  <c r="E714" i="3"/>
  <c r="B714" i="3"/>
  <c r="F713" i="3"/>
  <c r="H713" i="3" s="1"/>
  <c r="G713" i="3"/>
  <c r="O714" i="3" l="1"/>
  <c r="C716" i="3"/>
  <c r="I716" i="3" s="1"/>
  <c r="X716" i="3" s="1"/>
  <c r="J715" i="3"/>
  <c r="B715" i="3"/>
  <c r="L715" i="3"/>
  <c r="N715" i="3" s="1"/>
  <c r="M715" i="3" s="1"/>
  <c r="D715" i="3"/>
  <c r="E715" i="3"/>
  <c r="P715" i="3"/>
  <c r="R715" i="3" s="1"/>
  <c r="Q715" i="3" s="1"/>
  <c r="S714" i="3"/>
  <c r="T713" i="3"/>
  <c r="W713" i="3"/>
  <c r="V713" i="3"/>
  <c r="F714" i="3"/>
  <c r="H714" i="3" s="1"/>
  <c r="G714" i="3"/>
  <c r="O715" i="3" l="1"/>
  <c r="F715" i="3"/>
  <c r="H715" i="3" s="1"/>
  <c r="G715" i="3"/>
  <c r="V714" i="3"/>
  <c r="T714" i="3"/>
  <c r="W714" i="3"/>
  <c r="S715" i="3"/>
  <c r="C717" i="3"/>
  <c r="I717" i="3" s="1"/>
  <c r="X717" i="3" s="1"/>
  <c r="D716" i="3"/>
  <c r="B716" i="3"/>
  <c r="J716" i="3"/>
  <c r="L716" i="3"/>
  <c r="N716" i="3" s="1"/>
  <c r="M716" i="3" s="1"/>
  <c r="O716" i="3" s="1"/>
  <c r="P716" i="3"/>
  <c r="R716" i="3" s="1"/>
  <c r="Q716" i="3" s="1"/>
  <c r="E716" i="3"/>
  <c r="S716" i="3" l="1"/>
  <c r="F716" i="3"/>
  <c r="H716" i="3" s="1"/>
  <c r="G716" i="3"/>
  <c r="W715" i="3"/>
  <c r="V715" i="3"/>
  <c r="T715" i="3"/>
  <c r="L717" i="3"/>
  <c r="N717" i="3" s="1"/>
  <c r="M717" i="3" s="1"/>
  <c r="D717" i="3"/>
  <c r="B717" i="3"/>
  <c r="E717" i="3"/>
  <c r="J717" i="3"/>
  <c r="P717" i="3"/>
  <c r="R717" i="3" s="1"/>
  <c r="Q717" i="3" s="1"/>
  <c r="S717" i="3" s="1"/>
  <c r="C718" i="3"/>
  <c r="I718" i="3" s="1"/>
  <c r="X718" i="3" s="1"/>
  <c r="O717" i="3" l="1"/>
  <c r="C719" i="3"/>
  <c r="I719" i="3" s="1"/>
  <c r="X719" i="3" s="1"/>
  <c r="P718" i="3"/>
  <c r="R718" i="3" s="1"/>
  <c r="Q718" i="3" s="1"/>
  <c r="J718" i="3"/>
  <c r="D718" i="3"/>
  <c r="L718" i="3"/>
  <c r="N718" i="3" s="1"/>
  <c r="M718" i="3" s="1"/>
  <c r="E718" i="3"/>
  <c r="B718" i="3"/>
  <c r="W716" i="3"/>
  <c r="T716" i="3"/>
  <c r="V716" i="3"/>
  <c r="G717" i="3"/>
  <c r="F717" i="3"/>
  <c r="H717" i="3" s="1"/>
  <c r="G718" i="3" l="1"/>
  <c r="F718" i="3"/>
  <c r="H718" i="3" s="1"/>
  <c r="S718" i="3"/>
  <c r="O718" i="3"/>
  <c r="L719" i="3"/>
  <c r="N719" i="3" s="1"/>
  <c r="M719" i="3" s="1"/>
  <c r="B719" i="3"/>
  <c r="J719" i="3"/>
  <c r="C720" i="3"/>
  <c r="I720" i="3" s="1"/>
  <c r="X720" i="3" s="1"/>
  <c r="P719" i="3"/>
  <c r="R719" i="3" s="1"/>
  <c r="Q719" i="3" s="1"/>
  <c r="S719" i="3" s="1"/>
  <c r="D719" i="3"/>
  <c r="E719" i="3"/>
  <c r="W717" i="3"/>
  <c r="V717" i="3"/>
  <c r="T717" i="3"/>
  <c r="W718" i="3" l="1"/>
  <c r="T718" i="3"/>
  <c r="V718" i="3"/>
  <c r="O719" i="3"/>
  <c r="F719" i="3"/>
  <c r="H719" i="3" s="1"/>
  <c r="G719" i="3"/>
  <c r="C721" i="3"/>
  <c r="I721" i="3" s="1"/>
  <c r="X721" i="3" s="1"/>
  <c r="L720" i="3"/>
  <c r="N720" i="3" s="1"/>
  <c r="M720" i="3" s="1"/>
  <c r="E720" i="3"/>
  <c r="B720" i="3"/>
  <c r="J720" i="3"/>
  <c r="D720" i="3"/>
  <c r="P720" i="3"/>
  <c r="R720" i="3" s="1"/>
  <c r="Q720" i="3" s="1"/>
  <c r="S720" i="3" s="1"/>
  <c r="O720" i="3" l="1"/>
  <c r="W719" i="3"/>
  <c r="T719" i="3"/>
  <c r="V719" i="3"/>
  <c r="F720" i="3"/>
  <c r="H720" i="3" s="1"/>
  <c r="G720" i="3"/>
  <c r="L721" i="3"/>
  <c r="N721" i="3" s="1"/>
  <c r="M721" i="3" s="1"/>
  <c r="O721" i="3" s="1"/>
  <c r="P721" i="3"/>
  <c r="R721" i="3" s="1"/>
  <c r="Q721" i="3" s="1"/>
  <c r="J721" i="3"/>
  <c r="D721" i="3"/>
  <c r="C722" i="3"/>
  <c r="I722" i="3" s="1"/>
  <c r="X722" i="3" s="1"/>
  <c r="B721" i="3"/>
  <c r="E721" i="3"/>
  <c r="S721" i="3" l="1"/>
  <c r="J722" i="3"/>
  <c r="B722" i="3"/>
  <c r="P722" i="3"/>
  <c r="R722" i="3" s="1"/>
  <c r="Q722" i="3" s="1"/>
  <c r="L722" i="3"/>
  <c r="N722" i="3" s="1"/>
  <c r="M722" i="3" s="1"/>
  <c r="D722" i="3"/>
  <c r="E722" i="3"/>
  <c r="C723" i="3"/>
  <c r="I723" i="3" s="1"/>
  <c r="X723" i="3" s="1"/>
  <c r="G721" i="3"/>
  <c r="F721" i="3"/>
  <c r="H721" i="3" s="1"/>
  <c r="V720" i="3"/>
  <c r="W720" i="3"/>
  <c r="T720" i="3"/>
  <c r="D723" i="3" l="1"/>
  <c r="B723" i="3"/>
  <c r="C724" i="3"/>
  <c r="I724" i="3" s="1"/>
  <c r="X724" i="3" s="1"/>
  <c r="E723" i="3"/>
  <c r="L723" i="3"/>
  <c r="N723" i="3" s="1"/>
  <c r="M723" i="3" s="1"/>
  <c r="O723" i="3" s="1"/>
  <c r="P723" i="3"/>
  <c r="R723" i="3" s="1"/>
  <c r="Q723" i="3" s="1"/>
  <c r="J723" i="3"/>
  <c r="V721" i="3"/>
  <c r="W721" i="3"/>
  <c r="T721" i="3"/>
  <c r="F722" i="3"/>
  <c r="H722" i="3" s="1"/>
  <c r="G722" i="3"/>
  <c r="S722" i="3"/>
  <c r="O722" i="3"/>
  <c r="V722" i="3" l="1"/>
  <c r="W722" i="3"/>
  <c r="T722" i="3"/>
  <c r="G723" i="3"/>
  <c r="F723" i="3"/>
  <c r="H723" i="3" s="1"/>
  <c r="E724" i="3"/>
  <c r="J724" i="3"/>
  <c r="B724" i="3"/>
  <c r="C725" i="3"/>
  <c r="I725" i="3" s="1"/>
  <c r="X725" i="3" s="1"/>
  <c r="L724" i="3"/>
  <c r="N724" i="3" s="1"/>
  <c r="M724" i="3" s="1"/>
  <c r="P724" i="3"/>
  <c r="R724" i="3" s="1"/>
  <c r="Q724" i="3" s="1"/>
  <c r="D724" i="3"/>
  <c r="S723" i="3"/>
  <c r="O724" i="3" l="1"/>
  <c r="S724" i="3"/>
  <c r="T723" i="3"/>
  <c r="W723" i="3"/>
  <c r="V723" i="3"/>
  <c r="G724" i="3"/>
  <c r="F724" i="3"/>
  <c r="H724" i="3" s="1"/>
  <c r="D725" i="3"/>
  <c r="P725" i="3"/>
  <c r="R725" i="3" s="1"/>
  <c r="Q725" i="3" s="1"/>
  <c r="S725" i="3" s="1"/>
  <c r="E725" i="3"/>
  <c r="J725" i="3"/>
  <c r="C726" i="3"/>
  <c r="I726" i="3" s="1"/>
  <c r="X726" i="3" s="1"/>
  <c r="B725" i="3"/>
  <c r="L725" i="3"/>
  <c r="N725" i="3" s="1"/>
  <c r="M725" i="3" s="1"/>
  <c r="O725" i="3" s="1"/>
  <c r="V724" i="3" l="1"/>
  <c r="T724" i="3"/>
  <c r="W724" i="3"/>
  <c r="G725" i="3"/>
  <c r="F725" i="3"/>
  <c r="H725" i="3" s="1"/>
  <c r="B726" i="3"/>
  <c r="D726" i="3"/>
  <c r="J726" i="3"/>
  <c r="E726" i="3"/>
  <c r="P726" i="3"/>
  <c r="R726" i="3" s="1"/>
  <c r="Q726" i="3" s="1"/>
  <c r="S726" i="3" s="1"/>
  <c r="L726" i="3"/>
  <c r="N726" i="3" s="1"/>
  <c r="M726" i="3" s="1"/>
  <c r="C727" i="3"/>
  <c r="I727" i="3" s="1"/>
  <c r="X727" i="3" s="1"/>
  <c r="O726" i="3" l="1"/>
  <c r="C728" i="3"/>
  <c r="I728" i="3" s="1"/>
  <c r="X728" i="3" s="1"/>
  <c r="B727" i="3"/>
  <c r="E727" i="3"/>
  <c r="P727" i="3"/>
  <c r="R727" i="3" s="1"/>
  <c r="Q727" i="3" s="1"/>
  <c r="D727" i="3"/>
  <c r="L727" i="3"/>
  <c r="N727" i="3" s="1"/>
  <c r="M727" i="3" s="1"/>
  <c r="J727" i="3"/>
  <c r="T725" i="3"/>
  <c r="V725" i="3"/>
  <c r="W725" i="3"/>
  <c r="G726" i="3"/>
  <c r="F726" i="3"/>
  <c r="H726" i="3" s="1"/>
  <c r="T726" i="3" l="1"/>
  <c r="W726" i="3"/>
  <c r="V726" i="3"/>
  <c r="F727" i="3"/>
  <c r="H727" i="3" s="1"/>
  <c r="G727" i="3"/>
  <c r="S727" i="3"/>
  <c r="O727" i="3"/>
  <c r="L728" i="3"/>
  <c r="N728" i="3" s="1"/>
  <c r="M728" i="3" s="1"/>
  <c r="P728" i="3"/>
  <c r="R728" i="3" s="1"/>
  <c r="Q728" i="3" s="1"/>
  <c r="S728" i="3" s="1"/>
  <c r="B728" i="3"/>
  <c r="C729" i="3"/>
  <c r="I729" i="3" s="1"/>
  <c r="X729" i="3" s="1"/>
  <c r="E728" i="3"/>
  <c r="J728" i="3"/>
  <c r="D728" i="3"/>
  <c r="G728" i="3" l="1"/>
  <c r="F728" i="3"/>
  <c r="H728" i="3" s="1"/>
  <c r="O728" i="3"/>
  <c r="W727" i="3"/>
  <c r="T727" i="3"/>
  <c r="V727" i="3"/>
  <c r="J729" i="3"/>
  <c r="C730" i="3"/>
  <c r="I730" i="3" s="1"/>
  <c r="X730" i="3" s="1"/>
  <c r="B729" i="3"/>
  <c r="P729" i="3"/>
  <c r="R729" i="3" s="1"/>
  <c r="Q729" i="3" s="1"/>
  <c r="D729" i="3"/>
  <c r="E729" i="3"/>
  <c r="L729" i="3"/>
  <c r="N729" i="3" s="1"/>
  <c r="M729" i="3" s="1"/>
  <c r="S729" i="3" l="1"/>
  <c r="O729" i="3"/>
  <c r="T728" i="3"/>
  <c r="W728" i="3"/>
  <c r="V728" i="3"/>
  <c r="G729" i="3"/>
  <c r="F729" i="3"/>
  <c r="H729" i="3" s="1"/>
  <c r="D730" i="3"/>
  <c r="E730" i="3"/>
  <c r="J730" i="3"/>
  <c r="L730" i="3"/>
  <c r="N730" i="3" s="1"/>
  <c r="M730" i="3" s="1"/>
  <c r="O730" i="3" s="1"/>
  <c r="P730" i="3"/>
  <c r="R730" i="3" s="1"/>
  <c r="Q730" i="3" s="1"/>
  <c r="S730" i="3" s="1"/>
  <c r="B730" i="3"/>
  <c r="C731" i="3"/>
  <c r="I731" i="3" s="1"/>
  <c r="X731" i="3" s="1"/>
  <c r="W729" i="3" l="1"/>
  <c r="T729" i="3"/>
  <c r="V729" i="3"/>
  <c r="G730" i="3"/>
  <c r="F730" i="3"/>
  <c r="H730" i="3" s="1"/>
  <c r="C732" i="3"/>
  <c r="I732" i="3" s="1"/>
  <c r="X732" i="3" s="1"/>
  <c r="J731" i="3"/>
  <c r="D731" i="3"/>
  <c r="E731" i="3"/>
  <c r="P731" i="3"/>
  <c r="R731" i="3" s="1"/>
  <c r="Q731" i="3" s="1"/>
  <c r="L731" i="3"/>
  <c r="N731" i="3" s="1"/>
  <c r="M731" i="3" s="1"/>
  <c r="O731" i="3" s="1"/>
  <c r="B731" i="3"/>
  <c r="S731" i="3" l="1"/>
  <c r="T730" i="3"/>
  <c r="W730" i="3"/>
  <c r="V730" i="3"/>
  <c r="B732" i="3"/>
  <c r="E732" i="3"/>
  <c r="L732" i="3"/>
  <c r="N732" i="3" s="1"/>
  <c r="M732" i="3" s="1"/>
  <c r="O732" i="3" s="1"/>
  <c r="J732" i="3"/>
  <c r="C733" i="3"/>
  <c r="I733" i="3" s="1"/>
  <c r="X733" i="3" s="1"/>
  <c r="D732" i="3"/>
  <c r="P732" i="3"/>
  <c r="R732" i="3" s="1"/>
  <c r="Q732" i="3" s="1"/>
  <c r="S732" i="3" s="1"/>
  <c r="F731" i="3"/>
  <c r="H731" i="3" s="1"/>
  <c r="G731" i="3"/>
  <c r="P733" i="3" l="1"/>
  <c r="R733" i="3" s="1"/>
  <c r="Q733" i="3" s="1"/>
  <c r="S733" i="3" s="1"/>
  <c r="E733" i="3"/>
  <c r="J733" i="3"/>
  <c r="D733" i="3"/>
  <c r="B733" i="3"/>
  <c r="C734" i="3"/>
  <c r="I734" i="3" s="1"/>
  <c r="X734" i="3" s="1"/>
  <c r="L733" i="3"/>
  <c r="N733" i="3" s="1"/>
  <c r="M733" i="3" s="1"/>
  <c r="F732" i="3"/>
  <c r="H732" i="3" s="1"/>
  <c r="G732" i="3"/>
  <c r="T731" i="3"/>
  <c r="W731" i="3"/>
  <c r="V731" i="3"/>
  <c r="T732" i="3" l="1"/>
  <c r="W732" i="3"/>
  <c r="V732" i="3"/>
  <c r="P734" i="3"/>
  <c r="R734" i="3" s="1"/>
  <c r="Q734" i="3" s="1"/>
  <c r="J734" i="3"/>
  <c r="L734" i="3"/>
  <c r="N734" i="3" s="1"/>
  <c r="M734" i="3" s="1"/>
  <c r="D734" i="3"/>
  <c r="B734" i="3"/>
  <c r="E734" i="3"/>
  <c r="C735" i="3"/>
  <c r="I735" i="3" s="1"/>
  <c r="X735" i="3" s="1"/>
  <c r="G733" i="3"/>
  <c r="F733" i="3"/>
  <c r="H733" i="3" s="1"/>
  <c r="O733" i="3"/>
  <c r="O734" i="3" l="1"/>
  <c r="S734" i="3"/>
  <c r="T733" i="3"/>
  <c r="W733" i="3"/>
  <c r="V733" i="3"/>
  <c r="D735" i="3"/>
  <c r="C736" i="3"/>
  <c r="I736" i="3" s="1"/>
  <c r="X736" i="3" s="1"/>
  <c r="J735" i="3"/>
  <c r="L735" i="3"/>
  <c r="N735" i="3" s="1"/>
  <c r="M735" i="3" s="1"/>
  <c r="O735" i="3" s="1"/>
  <c r="E735" i="3"/>
  <c r="B735" i="3"/>
  <c r="P735" i="3"/>
  <c r="R735" i="3" s="1"/>
  <c r="Q735" i="3" s="1"/>
  <c r="S735" i="3" s="1"/>
  <c r="G734" i="3"/>
  <c r="F734" i="3"/>
  <c r="H734" i="3" s="1"/>
  <c r="W734" i="3" l="1"/>
  <c r="T734" i="3"/>
  <c r="V734" i="3"/>
  <c r="E736" i="3"/>
  <c r="D736" i="3"/>
  <c r="B736" i="3"/>
  <c r="P736" i="3"/>
  <c r="R736" i="3" s="1"/>
  <c r="Q736" i="3" s="1"/>
  <c r="J736" i="3"/>
  <c r="C737" i="3"/>
  <c r="I737" i="3" s="1"/>
  <c r="X737" i="3" s="1"/>
  <c r="L736" i="3"/>
  <c r="N736" i="3" s="1"/>
  <c r="M736" i="3" s="1"/>
  <c r="F735" i="3"/>
  <c r="H735" i="3" s="1"/>
  <c r="G735" i="3"/>
  <c r="O736" i="3" l="1"/>
  <c r="V735" i="3"/>
  <c r="T735" i="3"/>
  <c r="W735" i="3"/>
  <c r="L737" i="3"/>
  <c r="N737" i="3" s="1"/>
  <c r="M737" i="3" s="1"/>
  <c r="J737" i="3"/>
  <c r="P737" i="3"/>
  <c r="R737" i="3" s="1"/>
  <c r="Q737" i="3" s="1"/>
  <c r="B737" i="3"/>
  <c r="E737" i="3"/>
  <c r="C738" i="3"/>
  <c r="I738" i="3" s="1"/>
  <c r="X738" i="3" s="1"/>
  <c r="D737" i="3"/>
  <c r="S736" i="3"/>
  <c r="F736" i="3"/>
  <c r="H736" i="3" s="1"/>
  <c r="G736" i="3"/>
  <c r="F737" i="3" l="1"/>
  <c r="H737" i="3" s="1"/>
  <c r="G737" i="3"/>
  <c r="S737" i="3"/>
  <c r="E738" i="3"/>
  <c r="L738" i="3"/>
  <c r="N738" i="3" s="1"/>
  <c r="M738" i="3" s="1"/>
  <c r="D738" i="3"/>
  <c r="B738" i="3"/>
  <c r="C739" i="3"/>
  <c r="I739" i="3" s="1"/>
  <c r="X739" i="3" s="1"/>
  <c r="J738" i="3"/>
  <c r="P738" i="3"/>
  <c r="R738" i="3" s="1"/>
  <c r="Q738" i="3" s="1"/>
  <c r="V736" i="3"/>
  <c r="T736" i="3"/>
  <c r="W736" i="3"/>
  <c r="O737" i="3"/>
  <c r="S738" i="3" l="1"/>
  <c r="F738" i="3"/>
  <c r="H738" i="3" s="1"/>
  <c r="G738" i="3"/>
  <c r="W737" i="3"/>
  <c r="T737" i="3"/>
  <c r="V737" i="3"/>
  <c r="E739" i="3"/>
  <c r="D739" i="3"/>
  <c r="J739" i="3"/>
  <c r="C740" i="3"/>
  <c r="I740" i="3" s="1"/>
  <c r="X740" i="3" s="1"/>
  <c r="L739" i="3"/>
  <c r="N739" i="3" s="1"/>
  <c r="M739" i="3" s="1"/>
  <c r="O739" i="3" s="1"/>
  <c r="B739" i="3"/>
  <c r="P739" i="3"/>
  <c r="R739" i="3" s="1"/>
  <c r="Q739" i="3" s="1"/>
  <c r="S739" i="3" s="1"/>
  <c r="O738" i="3"/>
  <c r="F739" i="3" l="1"/>
  <c r="H739" i="3" s="1"/>
  <c r="G739" i="3"/>
  <c r="J740" i="3"/>
  <c r="P740" i="3"/>
  <c r="R740" i="3" s="1"/>
  <c r="Q740" i="3" s="1"/>
  <c r="B740" i="3"/>
  <c r="L740" i="3"/>
  <c r="N740" i="3" s="1"/>
  <c r="M740" i="3" s="1"/>
  <c r="D740" i="3"/>
  <c r="E740" i="3"/>
  <c r="C741" i="3"/>
  <c r="I741" i="3" s="1"/>
  <c r="X741" i="3" s="1"/>
  <c r="T738" i="3"/>
  <c r="W738" i="3"/>
  <c r="V738" i="3"/>
  <c r="T739" i="3" l="1"/>
  <c r="V739" i="3"/>
  <c r="W739" i="3"/>
  <c r="O740" i="3"/>
  <c r="F740" i="3"/>
  <c r="H740" i="3" s="1"/>
  <c r="G740" i="3"/>
  <c r="D741" i="3"/>
  <c r="J741" i="3"/>
  <c r="B741" i="3"/>
  <c r="C742" i="3"/>
  <c r="I742" i="3" s="1"/>
  <c r="X742" i="3" s="1"/>
  <c r="L741" i="3"/>
  <c r="N741" i="3" s="1"/>
  <c r="M741" i="3" s="1"/>
  <c r="E741" i="3"/>
  <c r="P741" i="3"/>
  <c r="R741" i="3" s="1"/>
  <c r="Q741" i="3" s="1"/>
  <c r="S740" i="3"/>
  <c r="O741" i="3" l="1"/>
  <c r="W740" i="3"/>
  <c r="V740" i="3"/>
  <c r="T740" i="3"/>
  <c r="J742" i="3"/>
  <c r="B742" i="3"/>
  <c r="D742" i="3"/>
  <c r="E742" i="3"/>
  <c r="P742" i="3"/>
  <c r="R742" i="3" s="1"/>
  <c r="Q742" i="3" s="1"/>
  <c r="S742" i="3" s="1"/>
  <c r="C743" i="3"/>
  <c r="I743" i="3" s="1"/>
  <c r="X743" i="3" s="1"/>
  <c r="L742" i="3"/>
  <c r="N742" i="3" s="1"/>
  <c r="M742" i="3" s="1"/>
  <c r="O742" i="3" s="1"/>
  <c r="F741" i="3"/>
  <c r="H741" i="3" s="1"/>
  <c r="G741" i="3"/>
  <c r="S741" i="3"/>
  <c r="T741" i="3" l="1"/>
  <c r="V741" i="3"/>
  <c r="W741" i="3"/>
  <c r="D743" i="3"/>
  <c r="E743" i="3"/>
  <c r="C744" i="3"/>
  <c r="I744" i="3" s="1"/>
  <c r="X744" i="3" s="1"/>
  <c r="B743" i="3"/>
  <c r="L743" i="3"/>
  <c r="N743" i="3" s="1"/>
  <c r="M743" i="3" s="1"/>
  <c r="O743" i="3" s="1"/>
  <c r="P743" i="3"/>
  <c r="R743" i="3" s="1"/>
  <c r="Q743" i="3" s="1"/>
  <c r="S743" i="3" s="1"/>
  <c r="J743" i="3"/>
  <c r="F742" i="3"/>
  <c r="H742" i="3" s="1"/>
  <c r="G742" i="3"/>
  <c r="F743" i="3" l="1"/>
  <c r="H743" i="3" s="1"/>
  <c r="G743" i="3"/>
  <c r="B744" i="3"/>
  <c r="P744" i="3"/>
  <c r="R744" i="3" s="1"/>
  <c r="Q744" i="3" s="1"/>
  <c r="J744" i="3"/>
  <c r="E744" i="3"/>
  <c r="C745" i="3"/>
  <c r="I745" i="3" s="1"/>
  <c r="X745" i="3" s="1"/>
  <c r="L744" i="3"/>
  <c r="N744" i="3" s="1"/>
  <c r="M744" i="3" s="1"/>
  <c r="O744" i="3" s="1"/>
  <c r="D744" i="3"/>
  <c r="V742" i="3"/>
  <c r="W742" i="3"/>
  <c r="T742" i="3"/>
  <c r="F744" i="3" l="1"/>
  <c r="H744" i="3" s="1"/>
  <c r="G744" i="3"/>
  <c r="L745" i="3"/>
  <c r="N745" i="3" s="1"/>
  <c r="M745" i="3" s="1"/>
  <c r="E745" i="3"/>
  <c r="P745" i="3"/>
  <c r="R745" i="3" s="1"/>
  <c r="Q745" i="3" s="1"/>
  <c r="J745" i="3"/>
  <c r="B745" i="3"/>
  <c r="C746" i="3"/>
  <c r="I746" i="3" s="1"/>
  <c r="X746" i="3" s="1"/>
  <c r="D745" i="3"/>
  <c r="S744" i="3"/>
  <c r="W743" i="3"/>
  <c r="T743" i="3"/>
  <c r="V743" i="3"/>
  <c r="G745" i="3" l="1"/>
  <c r="F745" i="3"/>
  <c r="H745" i="3" s="1"/>
  <c r="O745" i="3"/>
  <c r="C747" i="3"/>
  <c r="I747" i="3" s="1"/>
  <c r="X747" i="3" s="1"/>
  <c r="E746" i="3"/>
  <c r="B746" i="3"/>
  <c r="J746" i="3"/>
  <c r="D746" i="3"/>
  <c r="L746" i="3"/>
  <c r="N746" i="3" s="1"/>
  <c r="M746" i="3" s="1"/>
  <c r="P746" i="3"/>
  <c r="R746" i="3" s="1"/>
  <c r="Q746" i="3" s="1"/>
  <c r="S745" i="3"/>
  <c r="W744" i="3"/>
  <c r="T744" i="3"/>
  <c r="V744" i="3"/>
  <c r="O746" i="3" l="1"/>
  <c r="S746" i="3"/>
  <c r="D747" i="3"/>
  <c r="L747" i="3"/>
  <c r="N747" i="3" s="1"/>
  <c r="M747" i="3" s="1"/>
  <c r="P747" i="3"/>
  <c r="R747" i="3" s="1"/>
  <c r="Q747" i="3" s="1"/>
  <c r="J747" i="3"/>
  <c r="E747" i="3"/>
  <c r="B747" i="3"/>
  <c r="C748" i="3"/>
  <c r="I748" i="3" s="1"/>
  <c r="X748" i="3" s="1"/>
  <c r="G746" i="3"/>
  <c r="F746" i="3"/>
  <c r="H746" i="3" s="1"/>
  <c r="W745" i="3"/>
  <c r="V745" i="3"/>
  <c r="T745" i="3"/>
  <c r="G747" i="3" l="1"/>
  <c r="F747" i="3"/>
  <c r="H747" i="3" s="1"/>
  <c r="T746" i="3"/>
  <c r="W746" i="3"/>
  <c r="V746" i="3"/>
  <c r="O747" i="3"/>
  <c r="S747" i="3"/>
  <c r="J748" i="3"/>
  <c r="L748" i="3"/>
  <c r="N748" i="3" s="1"/>
  <c r="M748" i="3" s="1"/>
  <c r="O748" i="3" s="1"/>
  <c r="B748" i="3"/>
  <c r="E748" i="3"/>
  <c r="P748" i="3"/>
  <c r="R748" i="3" s="1"/>
  <c r="Q748" i="3" s="1"/>
  <c r="C749" i="3"/>
  <c r="I749" i="3" s="1"/>
  <c r="X749" i="3" s="1"/>
  <c r="D748" i="3"/>
  <c r="L749" i="3" l="1"/>
  <c r="N749" i="3" s="1"/>
  <c r="M749" i="3" s="1"/>
  <c r="O749" i="3" s="1"/>
  <c r="J749" i="3"/>
  <c r="E749" i="3"/>
  <c r="P749" i="3"/>
  <c r="R749" i="3" s="1"/>
  <c r="Q749" i="3" s="1"/>
  <c r="S749" i="3" s="1"/>
  <c r="B749" i="3"/>
  <c r="C750" i="3"/>
  <c r="I750" i="3" s="1"/>
  <c r="X750" i="3" s="1"/>
  <c r="D749" i="3"/>
  <c r="G748" i="3"/>
  <c r="F748" i="3"/>
  <c r="H748" i="3" s="1"/>
  <c r="T747" i="3"/>
  <c r="W747" i="3"/>
  <c r="V747" i="3"/>
  <c r="S748" i="3"/>
  <c r="G749" i="3" l="1"/>
  <c r="F749" i="3"/>
  <c r="H749" i="3" s="1"/>
  <c r="D750" i="3"/>
  <c r="C751" i="3"/>
  <c r="I751" i="3" s="1"/>
  <c r="X751" i="3" s="1"/>
  <c r="E750" i="3"/>
  <c r="L750" i="3"/>
  <c r="N750" i="3" s="1"/>
  <c r="M750" i="3" s="1"/>
  <c r="P750" i="3"/>
  <c r="R750" i="3" s="1"/>
  <c r="Q750" i="3" s="1"/>
  <c r="J750" i="3"/>
  <c r="B750" i="3"/>
  <c r="W748" i="3"/>
  <c r="V748" i="3"/>
  <c r="T748" i="3"/>
  <c r="O750" i="3" l="1"/>
  <c r="F750" i="3"/>
  <c r="H750" i="3" s="1"/>
  <c r="G750" i="3"/>
  <c r="C752" i="3"/>
  <c r="I752" i="3" s="1"/>
  <c r="X752" i="3" s="1"/>
  <c r="L751" i="3"/>
  <c r="N751" i="3" s="1"/>
  <c r="M751" i="3" s="1"/>
  <c r="P751" i="3"/>
  <c r="R751" i="3" s="1"/>
  <c r="Q751" i="3" s="1"/>
  <c r="B751" i="3"/>
  <c r="D751" i="3"/>
  <c r="E751" i="3"/>
  <c r="J751" i="3"/>
  <c r="S750" i="3"/>
  <c r="T749" i="3"/>
  <c r="W749" i="3"/>
  <c r="V749" i="3"/>
  <c r="B752" i="3" l="1"/>
  <c r="E752" i="3"/>
  <c r="P752" i="3"/>
  <c r="R752" i="3" s="1"/>
  <c r="Q752" i="3" s="1"/>
  <c r="D752" i="3"/>
  <c r="J752" i="3"/>
  <c r="C753" i="3"/>
  <c r="I753" i="3" s="1"/>
  <c r="X753" i="3" s="1"/>
  <c r="L752" i="3"/>
  <c r="N752" i="3" s="1"/>
  <c r="M752" i="3" s="1"/>
  <c r="O752" i="3" s="1"/>
  <c r="W750" i="3"/>
  <c r="T750" i="3"/>
  <c r="V750" i="3"/>
  <c r="G751" i="3"/>
  <c r="F751" i="3"/>
  <c r="H751" i="3" s="1"/>
  <c r="S751" i="3"/>
  <c r="O751" i="3"/>
  <c r="T751" i="3" l="1"/>
  <c r="W751" i="3"/>
  <c r="V751" i="3"/>
  <c r="F752" i="3"/>
  <c r="H752" i="3" s="1"/>
  <c r="G752" i="3"/>
  <c r="S752" i="3"/>
  <c r="L753" i="3"/>
  <c r="N753" i="3" s="1"/>
  <c r="M753" i="3" s="1"/>
  <c r="P753" i="3"/>
  <c r="R753" i="3" s="1"/>
  <c r="Q753" i="3" s="1"/>
  <c r="E753" i="3"/>
  <c r="J753" i="3"/>
  <c r="C754" i="3"/>
  <c r="I754" i="3" s="1"/>
  <c r="X754" i="3" s="1"/>
  <c r="D753" i="3"/>
  <c r="B753" i="3"/>
  <c r="S753" i="3" l="1"/>
  <c r="V752" i="3"/>
  <c r="W752" i="3"/>
  <c r="T752" i="3"/>
  <c r="B754" i="3"/>
  <c r="C755" i="3"/>
  <c r="I755" i="3" s="1"/>
  <c r="X755" i="3" s="1"/>
  <c r="E754" i="3"/>
  <c r="J754" i="3"/>
  <c r="D754" i="3"/>
  <c r="L754" i="3"/>
  <c r="N754" i="3" s="1"/>
  <c r="M754" i="3" s="1"/>
  <c r="P754" i="3"/>
  <c r="R754" i="3" s="1"/>
  <c r="Q754" i="3" s="1"/>
  <c r="S754" i="3" s="1"/>
  <c r="O753" i="3"/>
  <c r="F753" i="3"/>
  <c r="H753" i="3" s="1"/>
  <c r="G753" i="3"/>
  <c r="G754" i="3" l="1"/>
  <c r="F754" i="3"/>
  <c r="H754" i="3" s="1"/>
  <c r="T753" i="3"/>
  <c r="V753" i="3"/>
  <c r="W753" i="3"/>
  <c r="O754" i="3"/>
  <c r="L755" i="3"/>
  <c r="N755" i="3" s="1"/>
  <c r="M755" i="3" s="1"/>
  <c r="O755" i="3" s="1"/>
  <c r="J755" i="3"/>
  <c r="B755" i="3"/>
  <c r="D755" i="3"/>
  <c r="C756" i="3"/>
  <c r="I756" i="3" s="1"/>
  <c r="X756" i="3" s="1"/>
  <c r="E755" i="3"/>
  <c r="P755" i="3"/>
  <c r="R755" i="3" s="1"/>
  <c r="Q755" i="3" s="1"/>
  <c r="S755" i="3" s="1"/>
  <c r="J756" i="3" l="1"/>
  <c r="P756" i="3"/>
  <c r="R756" i="3" s="1"/>
  <c r="Q756" i="3" s="1"/>
  <c r="S756" i="3" s="1"/>
  <c r="L756" i="3"/>
  <c r="N756" i="3" s="1"/>
  <c r="M756" i="3" s="1"/>
  <c r="O756" i="3" s="1"/>
  <c r="C757" i="3"/>
  <c r="I757" i="3" s="1"/>
  <c r="X757" i="3" s="1"/>
  <c r="B756" i="3"/>
  <c r="D756" i="3"/>
  <c r="E756" i="3"/>
  <c r="F755" i="3"/>
  <c r="H755" i="3" s="1"/>
  <c r="G755" i="3"/>
  <c r="T754" i="3"/>
  <c r="W754" i="3"/>
  <c r="V754" i="3"/>
  <c r="F756" i="3" l="1"/>
  <c r="H756" i="3" s="1"/>
  <c r="G756" i="3"/>
  <c r="P757" i="3"/>
  <c r="R757" i="3" s="1"/>
  <c r="Q757" i="3" s="1"/>
  <c r="B757" i="3"/>
  <c r="L757" i="3"/>
  <c r="N757" i="3" s="1"/>
  <c r="M757" i="3" s="1"/>
  <c r="E757" i="3"/>
  <c r="D757" i="3"/>
  <c r="C758" i="3"/>
  <c r="I758" i="3" s="1"/>
  <c r="X758" i="3" s="1"/>
  <c r="J757" i="3"/>
  <c r="W755" i="3"/>
  <c r="V755" i="3"/>
  <c r="T755" i="3"/>
  <c r="S757" i="3" l="1"/>
  <c r="G757" i="3"/>
  <c r="F757" i="3"/>
  <c r="H757" i="3" s="1"/>
  <c r="O757" i="3"/>
  <c r="B758" i="3"/>
  <c r="L758" i="3"/>
  <c r="N758" i="3" s="1"/>
  <c r="M758" i="3" s="1"/>
  <c r="P758" i="3"/>
  <c r="R758" i="3" s="1"/>
  <c r="Q758" i="3" s="1"/>
  <c r="J758" i="3"/>
  <c r="D758" i="3"/>
  <c r="C759" i="3"/>
  <c r="I759" i="3" s="1"/>
  <c r="X759" i="3" s="1"/>
  <c r="E758" i="3"/>
  <c r="V756" i="3"/>
  <c r="T756" i="3"/>
  <c r="W756" i="3"/>
  <c r="S758" i="3" l="1"/>
  <c r="O758" i="3"/>
  <c r="V757" i="3"/>
  <c r="W757" i="3"/>
  <c r="T757" i="3"/>
  <c r="G758" i="3"/>
  <c r="F758" i="3"/>
  <c r="H758" i="3" s="1"/>
  <c r="E759" i="3"/>
  <c r="P759" i="3"/>
  <c r="R759" i="3" s="1"/>
  <c r="Q759" i="3" s="1"/>
  <c r="D759" i="3"/>
  <c r="C760" i="3"/>
  <c r="I760" i="3" s="1"/>
  <c r="X760" i="3" s="1"/>
  <c r="J759" i="3"/>
  <c r="L759" i="3"/>
  <c r="N759" i="3" s="1"/>
  <c r="M759" i="3" s="1"/>
  <c r="B759" i="3"/>
  <c r="O759" i="3" l="1"/>
  <c r="S759" i="3"/>
  <c r="F759" i="3"/>
  <c r="H759" i="3" s="1"/>
  <c r="G759" i="3"/>
  <c r="T758" i="3"/>
  <c r="V758" i="3"/>
  <c r="W758" i="3"/>
  <c r="C761" i="3"/>
  <c r="I761" i="3" s="1"/>
  <c r="X761" i="3" s="1"/>
  <c r="B760" i="3"/>
  <c r="D760" i="3"/>
  <c r="E760" i="3"/>
  <c r="L760" i="3"/>
  <c r="N760" i="3" s="1"/>
  <c r="M760" i="3" s="1"/>
  <c r="P760" i="3"/>
  <c r="R760" i="3" s="1"/>
  <c r="Q760" i="3" s="1"/>
  <c r="J760" i="3"/>
  <c r="S760" i="3" l="1"/>
  <c r="P761" i="3"/>
  <c r="R761" i="3" s="1"/>
  <c r="Q761" i="3" s="1"/>
  <c r="S761" i="3" s="1"/>
  <c r="L761" i="3"/>
  <c r="N761" i="3" s="1"/>
  <c r="M761" i="3" s="1"/>
  <c r="J761" i="3"/>
  <c r="D761" i="3"/>
  <c r="C762" i="3"/>
  <c r="I762" i="3" s="1"/>
  <c r="X762" i="3" s="1"/>
  <c r="E761" i="3"/>
  <c r="B761" i="3"/>
  <c r="T759" i="3"/>
  <c r="V759" i="3"/>
  <c r="W759" i="3"/>
  <c r="F760" i="3"/>
  <c r="H760" i="3" s="1"/>
  <c r="G760" i="3"/>
  <c r="O760" i="3"/>
  <c r="O761" i="3" l="1"/>
  <c r="L762" i="3"/>
  <c r="N762" i="3" s="1"/>
  <c r="M762" i="3" s="1"/>
  <c r="O762" i="3" s="1"/>
  <c r="D762" i="3"/>
  <c r="J762" i="3"/>
  <c r="B762" i="3"/>
  <c r="P762" i="3"/>
  <c r="R762" i="3" s="1"/>
  <c r="Q762" i="3" s="1"/>
  <c r="C763" i="3"/>
  <c r="I763" i="3" s="1"/>
  <c r="X763" i="3" s="1"/>
  <c r="E762" i="3"/>
  <c r="V760" i="3"/>
  <c r="W760" i="3"/>
  <c r="T760" i="3"/>
  <c r="F761" i="3"/>
  <c r="H761" i="3" s="1"/>
  <c r="G761" i="3"/>
  <c r="T761" i="3" l="1"/>
  <c r="V761" i="3"/>
  <c r="W761" i="3"/>
  <c r="B763" i="3"/>
  <c r="J763" i="3"/>
  <c r="C764" i="3"/>
  <c r="I764" i="3" s="1"/>
  <c r="X764" i="3" s="1"/>
  <c r="E763" i="3"/>
  <c r="L763" i="3"/>
  <c r="N763" i="3" s="1"/>
  <c r="M763" i="3" s="1"/>
  <c r="D763" i="3"/>
  <c r="P763" i="3"/>
  <c r="R763" i="3" s="1"/>
  <c r="Q763" i="3" s="1"/>
  <c r="G762" i="3"/>
  <c r="F762" i="3"/>
  <c r="H762" i="3" s="1"/>
  <c r="S762" i="3"/>
  <c r="O763" i="3" l="1"/>
  <c r="S763" i="3"/>
  <c r="V762" i="3"/>
  <c r="T762" i="3"/>
  <c r="W762" i="3"/>
  <c r="P764" i="3"/>
  <c r="R764" i="3" s="1"/>
  <c r="Q764" i="3" s="1"/>
  <c r="C765" i="3"/>
  <c r="I765" i="3" s="1"/>
  <c r="X765" i="3" s="1"/>
  <c r="E764" i="3"/>
  <c r="J764" i="3"/>
  <c r="D764" i="3"/>
  <c r="B764" i="3"/>
  <c r="L764" i="3"/>
  <c r="N764" i="3" s="1"/>
  <c r="M764" i="3" s="1"/>
  <c r="G763" i="3"/>
  <c r="F763" i="3"/>
  <c r="H763" i="3" s="1"/>
  <c r="C766" i="3" l="1"/>
  <c r="I766" i="3" s="1"/>
  <c r="X766" i="3" s="1"/>
  <c r="J765" i="3"/>
  <c r="P765" i="3"/>
  <c r="R765" i="3" s="1"/>
  <c r="Q765" i="3" s="1"/>
  <c r="D765" i="3"/>
  <c r="E765" i="3"/>
  <c r="L765" i="3"/>
  <c r="N765" i="3" s="1"/>
  <c r="M765" i="3" s="1"/>
  <c r="B765" i="3"/>
  <c r="O764" i="3"/>
  <c r="V763" i="3"/>
  <c r="T763" i="3"/>
  <c r="W763" i="3"/>
  <c r="F764" i="3"/>
  <c r="H764" i="3" s="1"/>
  <c r="G764" i="3"/>
  <c r="S764" i="3"/>
  <c r="V764" i="3" l="1"/>
  <c r="W764" i="3"/>
  <c r="T764" i="3"/>
  <c r="G765" i="3"/>
  <c r="F765" i="3"/>
  <c r="H765" i="3" s="1"/>
  <c r="S765" i="3"/>
  <c r="O765" i="3"/>
  <c r="L766" i="3"/>
  <c r="N766" i="3" s="1"/>
  <c r="M766" i="3" s="1"/>
  <c r="D766" i="3"/>
  <c r="J766" i="3"/>
  <c r="P766" i="3"/>
  <c r="R766" i="3" s="1"/>
  <c r="Q766" i="3" s="1"/>
  <c r="C767" i="3"/>
  <c r="I767" i="3" s="1"/>
  <c r="X767" i="3" s="1"/>
  <c r="E766" i="3"/>
  <c r="B766" i="3"/>
  <c r="P767" i="3" l="1"/>
  <c r="R767" i="3" s="1"/>
  <c r="Q767" i="3" s="1"/>
  <c r="E767" i="3"/>
  <c r="C768" i="3"/>
  <c r="I768" i="3" s="1"/>
  <c r="X768" i="3" s="1"/>
  <c r="B767" i="3"/>
  <c r="L767" i="3"/>
  <c r="N767" i="3" s="1"/>
  <c r="M767" i="3" s="1"/>
  <c r="J767" i="3"/>
  <c r="D767" i="3"/>
  <c r="W765" i="3"/>
  <c r="T765" i="3"/>
  <c r="V765" i="3"/>
  <c r="F766" i="3"/>
  <c r="H766" i="3" s="1"/>
  <c r="G766" i="3"/>
  <c r="S766" i="3"/>
  <c r="O766" i="3"/>
  <c r="S767" i="3" l="1"/>
  <c r="W766" i="3"/>
  <c r="T766" i="3"/>
  <c r="V766" i="3"/>
  <c r="J768" i="3"/>
  <c r="L768" i="3"/>
  <c r="N768" i="3" s="1"/>
  <c r="M768" i="3" s="1"/>
  <c r="P768" i="3"/>
  <c r="R768" i="3" s="1"/>
  <c r="Q768" i="3" s="1"/>
  <c r="D768" i="3"/>
  <c r="B768" i="3"/>
  <c r="E768" i="3"/>
  <c r="C769" i="3"/>
  <c r="I769" i="3" s="1"/>
  <c r="X769" i="3" s="1"/>
  <c r="F767" i="3"/>
  <c r="H767" i="3" s="1"/>
  <c r="G767" i="3"/>
  <c r="O767" i="3"/>
  <c r="S768" i="3" l="1"/>
  <c r="W767" i="3"/>
  <c r="T767" i="3"/>
  <c r="V767" i="3"/>
  <c r="L769" i="3"/>
  <c r="N769" i="3" s="1"/>
  <c r="M769" i="3" s="1"/>
  <c r="O769" i="3" s="1"/>
  <c r="E769" i="3"/>
  <c r="P769" i="3"/>
  <c r="R769" i="3" s="1"/>
  <c r="Q769" i="3" s="1"/>
  <c r="J769" i="3"/>
  <c r="B769" i="3"/>
  <c r="C770" i="3"/>
  <c r="I770" i="3" s="1"/>
  <c r="X770" i="3" s="1"/>
  <c r="D769" i="3"/>
  <c r="O768" i="3"/>
  <c r="G768" i="3"/>
  <c r="F768" i="3"/>
  <c r="H768" i="3" s="1"/>
  <c r="B770" i="3" l="1"/>
  <c r="C771" i="3"/>
  <c r="I771" i="3" s="1"/>
  <c r="X771" i="3" s="1"/>
  <c r="D770" i="3"/>
  <c r="E770" i="3"/>
  <c r="L770" i="3"/>
  <c r="N770" i="3" s="1"/>
  <c r="M770" i="3" s="1"/>
  <c r="O770" i="3" s="1"/>
  <c r="P770" i="3"/>
  <c r="R770" i="3" s="1"/>
  <c r="Q770" i="3" s="1"/>
  <c r="J770" i="3"/>
  <c r="F769" i="3"/>
  <c r="H769" i="3" s="1"/>
  <c r="G769" i="3"/>
  <c r="V768" i="3"/>
  <c r="W768" i="3"/>
  <c r="T768" i="3"/>
  <c r="S769" i="3"/>
  <c r="G770" i="3" l="1"/>
  <c r="F770" i="3"/>
  <c r="H770" i="3" s="1"/>
  <c r="E771" i="3"/>
  <c r="D771" i="3"/>
  <c r="L771" i="3"/>
  <c r="N771" i="3" s="1"/>
  <c r="M771" i="3" s="1"/>
  <c r="C772" i="3"/>
  <c r="I772" i="3" s="1"/>
  <c r="X772" i="3" s="1"/>
  <c r="J771" i="3"/>
  <c r="P771" i="3"/>
  <c r="R771" i="3" s="1"/>
  <c r="Q771" i="3" s="1"/>
  <c r="S771" i="3" s="1"/>
  <c r="B771" i="3"/>
  <c r="T769" i="3"/>
  <c r="V769" i="3"/>
  <c r="W769" i="3"/>
  <c r="S770" i="3"/>
  <c r="O771" i="3" l="1"/>
  <c r="F771" i="3"/>
  <c r="H771" i="3" s="1"/>
  <c r="G771" i="3"/>
  <c r="V770" i="3"/>
  <c r="W770" i="3"/>
  <c r="T770" i="3"/>
  <c r="D772" i="3"/>
  <c r="L772" i="3"/>
  <c r="N772" i="3" s="1"/>
  <c r="M772" i="3" s="1"/>
  <c r="C773" i="3"/>
  <c r="I773" i="3" s="1"/>
  <c r="X773" i="3" s="1"/>
  <c r="P772" i="3"/>
  <c r="R772" i="3" s="1"/>
  <c r="Q772" i="3" s="1"/>
  <c r="J772" i="3"/>
  <c r="B772" i="3"/>
  <c r="E772" i="3"/>
  <c r="S772" i="3" l="1"/>
  <c r="P773" i="3"/>
  <c r="R773" i="3" s="1"/>
  <c r="Q773" i="3" s="1"/>
  <c r="S773" i="3" s="1"/>
  <c r="L773" i="3"/>
  <c r="N773" i="3" s="1"/>
  <c r="M773" i="3" s="1"/>
  <c r="J773" i="3"/>
  <c r="C774" i="3"/>
  <c r="I774" i="3" s="1"/>
  <c r="X774" i="3" s="1"/>
  <c r="D773" i="3"/>
  <c r="B773" i="3"/>
  <c r="E773" i="3"/>
  <c r="F772" i="3"/>
  <c r="H772" i="3" s="1"/>
  <c r="G772" i="3"/>
  <c r="O772" i="3"/>
  <c r="V771" i="3"/>
  <c r="T771" i="3"/>
  <c r="W771" i="3"/>
  <c r="V772" i="3" l="1"/>
  <c r="W772" i="3"/>
  <c r="T772" i="3"/>
  <c r="E774" i="3"/>
  <c r="C775" i="3"/>
  <c r="I775" i="3" s="1"/>
  <c r="X775" i="3" s="1"/>
  <c r="P774" i="3"/>
  <c r="R774" i="3" s="1"/>
  <c r="Q774" i="3" s="1"/>
  <c r="S774" i="3" s="1"/>
  <c r="B774" i="3"/>
  <c r="L774" i="3"/>
  <c r="N774" i="3" s="1"/>
  <c r="M774" i="3" s="1"/>
  <c r="O774" i="3" s="1"/>
  <c r="D774" i="3"/>
  <c r="J774" i="3"/>
  <c r="F773" i="3"/>
  <c r="H773" i="3" s="1"/>
  <c r="G773" i="3"/>
  <c r="O773" i="3"/>
  <c r="J775" i="3" l="1"/>
  <c r="P775" i="3"/>
  <c r="R775" i="3" s="1"/>
  <c r="Q775" i="3" s="1"/>
  <c r="D775" i="3"/>
  <c r="B775" i="3"/>
  <c r="E775" i="3"/>
  <c r="C776" i="3"/>
  <c r="I776" i="3" s="1"/>
  <c r="X776" i="3" s="1"/>
  <c r="L775" i="3"/>
  <c r="N775" i="3" s="1"/>
  <c r="M775" i="3" s="1"/>
  <c r="V773" i="3"/>
  <c r="W773" i="3"/>
  <c r="T773" i="3"/>
  <c r="F774" i="3"/>
  <c r="H774" i="3" s="1"/>
  <c r="G774" i="3"/>
  <c r="O775" i="3" l="1"/>
  <c r="S775" i="3"/>
  <c r="T774" i="3"/>
  <c r="W774" i="3"/>
  <c r="V774" i="3"/>
  <c r="D776" i="3"/>
  <c r="J776" i="3"/>
  <c r="B776" i="3"/>
  <c r="C777" i="3"/>
  <c r="I777" i="3" s="1"/>
  <c r="X777" i="3" s="1"/>
  <c r="L776" i="3"/>
  <c r="N776" i="3" s="1"/>
  <c r="M776" i="3" s="1"/>
  <c r="E776" i="3"/>
  <c r="P776" i="3"/>
  <c r="R776" i="3" s="1"/>
  <c r="Q776" i="3" s="1"/>
  <c r="S776" i="3" s="1"/>
  <c r="G775" i="3"/>
  <c r="F775" i="3"/>
  <c r="H775" i="3" s="1"/>
  <c r="O776" i="3" l="1"/>
  <c r="W775" i="3"/>
  <c r="V775" i="3"/>
  <c r="T775" i="3"/>
  <c r="G776" i="3"/>
  <c r="F776" i="3"/>
  <c r="H776" i="3" s="1"/>
  <c r="D777" i="3"/>
  <c r="L777" i="3"/>
  <c r="N777" i="3" s="1"/>
  <c r="M777" i="3" s="1"/>
  <c r="B777" i="3"/>
  <c r="C778" i="3"/>
  <c r="I778" i="3" s="1"/>
  <c r="X778" i="3" s="1"/>
  <c r="E777" i="3"/>
  <c r="J777" i="3"/>
  <c r="P777" i="3"/>
  <c r="R777" i="3" s="1"/>
  <c r="Q777" i="3" s="1"/>
  <c r="S777" i="3" l="1"/>
  <c r="O777" i="3"/>
  <c r="V776" i="3"/>
  <c r="W776" i="3"/>
  <c r="T776" i="3"/>
  <c r="G777" i="3"/>
  <c r="F777" i="3"/>
  <c r="H777" i="3" s="1"/>
  <c r="C779" i="3"/>
  <c r="I779" i="3" s="1"/>
  <c r="X779" i="3" s="1"/>
  <c r="D778" i="3"/>
  <c r="B778" i="3"/>
  <c r="J778" i="3"/>
  <c r="P778" i="3"/>
  <c r="R778" i="3" s="1"/>
  <c r="Q778" i="3" s="1"/>
  <c r="L778" i="3"/>
  <c r="N778" i="3" s="1"/>
  <c r="M778" i="3" s="1"/>
  <c r="E778" i="3"/>
  <c r="V777" i="3" l="1"/>
  <c r="T777" i="3"/>
  <c r="W777" i="3"/>
  <c r="O778" i="3"/>
  <c r="G778" i="3"/>
  <c r="F778" i="3"/>
  <c r="H778" i="3" s="1"/>
  <c r="J779" i="3"/>
  <c r="B779" i="3"/>
  <c r="D779" i="3"/>
  <c r="P779" i="3"/>
  <c r="R779" i="3" s="1"/>
  <c r="Q779" i="3" s="1"/>
  <c r="C780" i="3"/>
  <c r="I780" i="3" s="1"/>
  <c r="X780" i="3" s="1"/>
  <c r="E779" i="3"/>
  <c r="L779" i="3"/>
  <c r="N779" i="3" s="1"/>
  <c r="M779" i="3" s="1"/>
  <c r="S778" i="3"/>
  <c r="S779" i="3" l="1"/>
  <c r="F779" i="3"/>
  <c r="H779" i="3" s="1"/>
  <c r="G779" i="3"/>
  <c r="C781" i="3"/>
  <c r="I781" i="3" s="1"/>
  <c r="X781" i="3" s="1"/>
  <c r="D780" i="3"/>
  <c r="P780" i="3"/>
  <c r="R780" i="3" s="1"/>
  <c r="Q780" i="3" s="1"/>
  <c r="J780" i="3"/>
  <c r="L780" i="3"/>
  <c r="N780" i="3" s="1"/>
  <c r="M780" i="3" s="1"/>
  <c r="E780" i="3"/>
  <c r="B780" i="3"/>
  <c r="T778" i="3"/>
  <c r="V778" i="3"/>
  <c r="W778" i="3"/>
  <c r="O779" i="3"/>
  <c r="O780" i="3" l="1"/>
  <c r="S780" i="3"/>
  <c r="L781" i="3"/>
  <c r="N781" i="3" s="1"/>
  <c r="M781" i="3" s="1"/>
  <c r="O781" i="3" s="1"/>
  <c r="E781" i="3"/>
  <c r="P781" i="3"/>
  <c r="R781" i="3" s="1"/>
  <c r="Q781" i="3" s="1"/>
  <c r="J781" i="3"/>
  <c r="B781" i="3"/>
  <c r="C782" i="3"/>
  <c r="I782" i="3" s="1"/>
  <c r="X782" i="3" s="1"/>
  <c r="D781" i="3"/>
  <c r="F780" i="3"/>
  <c r="H780" i="3" s="1"/>
  <c r="G780" i="3"/>
  <c r="T779" i="3"/>
  <c r="W779" i="3"/>
  <c r="V779" i="3"/>
  <c r="L782" i="3" l="1"/>
  <c r="N782" i="3" s="1"/>
  <c r="M782" i="3" s="1"/>
  <c r="J782" i="3"/>
  <c r="B782" i="3"/>
  <c r="E782" i="3"/>
  <c r="C783" i="3"/>
  <c r="I783" i="3" s="1"/>
  <c r="X783" i="3" s="1"/>
  <c r="D782" i="3"/>
  <c r="P782" i="3"/>
  <c r="R782" i="3" s="1"/>
  <c r="Q782" i="3" s="1"/>
  <c r="T780" i="3"/>
  <c r="V780" i="3"/>
  <c r="W780" i="3"/>
  <c r="F781" i="3"/>
  <c r="H781" i="3" s="1"/>
  <c r="G781" i="3"/>
  <c r="S781" i="3"/>
  <c r="O782" i="3" l="1"/>
  <c r="L783" i="3"/>
  <c r="N783" i="3" s="1"/>
  <c r="M783" i="3" s="1"/>
  <c r="E783" i="3"/>
  <c r="D783" i="3"/>
  <c r="J783" i="3"/>
  <c r="B783" i="3"/>
  <c r="C784" i="3"/>
  <c r="I784" i="3" s="1"/>
  <c r="X784" i="3" s="1"/>
  <c r="P783" i="3"/>
  <c r="R783" i="3" s="1"/>
  <c r="Q783" i="3" s="1"/>
  <c r="S783" i="3" s="1"/>
  <c r="S782" i="3"/>
  <c r="V781" i="3"/>
  <c r="W781" i="3"/>
  <c r="T781" i="3"/>
  <c r="F782" i="3"/>
  <c r="H782" i="3" s="1"/>
  <c r="G782" i="3"/>
  <c r="O783" i="3" l="1"/>
  <c r="C785" i="3"/>
  <c r="I785" i="3" s="1"/>
  <c r="X785" i="3" s="1"/>
  <c r="L784" i="3"/>
  <c r="N784" i="3" s="1"/>
  <c r="M784" i="3" s="1"/>
  <c r="D784" i="3"/>
  <c r="P784" i="3"/>
  <c r="R784" i="3" s="1"/>
  <c r="Q784" i="3" s="1"/>
  <c r="E784" i="3"/>
  <c r="B784" i="3"/>
  <c r="J784" i="3"/>
  <c r="F783" i="3"/>
  <c r="H783" i="3" s="1"/>
  <c r="G783" i="3"/>
  <c r="T782" i="3"/>
  <c r="V782" i="3"/>
  <c r="W782" i="3"/>
  <c r="S784" i="3" l="1"/>
  <c r="F784" i="3"/>
  <c r="H784" i="3" s="1"/>
  <c r="G784" i="3"/>
  <c r="W783" i="3"/>
  <c r="V783" i="3"/>
  <c r="T783" i="3"/>
  <c r="O784" i="3"/>
  <c r="P785" i="3"/>
  <c r="R785" i="3" s="1"/>
  <c r="Q785" i="3" s="1"/>
  <c r="D785" i="3"/>
  <c r="B785" i="3"/>
  <c r="C786" i="3"/>
  <c r="I786" i="3" s="1"/>
  <c r="X786" i="3" s="1"/>
  <c r="J785" i="3"/>
  <c r="L785" i="3"/>
  <c r="N785" i="3" s="1"/>
  <c r="M785" i="3" s="1"/>
  <c r="E785" i="3"/>
  <c r="S785" i="3" l="1"/>
  <c r="V784" i="3"/>
  <c r="W784" i="3"/>
  <c r="T784" i="3"/>
  <c r="L786" i="3"/>
  <c r="N786" i="3" s="1"/>
  <c r="M786" i="3" s="1"/>
  <c r="O786" i="3" s="1"/>
  <c r="C787" i="3"/>
  <c r="I787" i="3" s="1"/>
  <c r="X787" i="3" s="1"/>
  <c r="B786" i="3"/>
  <c r="D786" i="3"/>
  <c r="J786" i="3"/>
  <c r="E786" i="3"/>
  <c r="P786" i="3"/>
  <c r="R786" i="3" s="1"/>
  <c r="Q786" i="3" s="1"/>
  <c r="S786" i="3" s="1"/>
  <c r="O785" i="3"/>
  <c r="F785" i="3"/>
  <c r="H785" i="3" s="1"/>
  <c r="G785" i="3"/>
  <c r="T785" i="3" l="1"/>
  <c r="V785" i="3"/>
  <c r="W785" i="3"/>
  <c r="P787" i="3"/>
  <c r="R787" i="3" s="1"/>
  <c r="Q787" i="3" s="1"/>
  <c r="E787" i="3"/>
  <c r="J787" i="3"/>
  <c r="C788" i="3"/>
  <c r="I788" i="3" s="1"/>
  <c r="X788" i="3" s="1"/>
  <c r="B787" i="3"/>
  <c r="D787" i="3"/>
  <c r="L787" i="3"/>
  <c r="N787" i="3" s="1"/>
  <c r="M787" i="3" s="1"/>
  <c r="F786" i="3"/>
  <c r="H786" i="3" s="1"/>
  <c r="G786" i="3"/>
  <c r="S787" i="3" l="1"/>
  <c r="P788" i="3"/>
  <c r="R788" i="3" s="1"/>
  <c r="Q788" i="3" s="1"/>
  <c r="S788" i="3" s="1"/>
  <c r="J788" i="3"/>
  <c r="E788" i="3"/>
  <c r="D788" i="3"/>
  <c r="B788" i="3"/>
  <c r="C789" i="3"/>
  <c r="I789" i="3" s="1"/>
  <c r="X789" i="3" s="1"/>
  <c r="L788" i="3"/>
  <c r="N788" i="3" s="1"/>
  <c r="M788" i="3" s="1"/>
  <c r="F787" i="3"/>
  <c r="H787" i="3" s="1"/>
  <c r="G787" i="3"/>
  <c r="O787" i="3"/>
  <c r="T786" i="3"/>
  <c r="V786" i="3"/>
  <c r="W786" i="3"/>
  <c r="F788" i="3" l="1"/>
  <c r="H788" i="3" s="1"/>
  <c r="G788" i="3"/>
  <c r="B789" i="3"/>
  <c r="L789" i="3"/>
  <c r="N789" i="3" s="1"/>
  <c r="M789" i="3" s="1"/>
  <c r="D789" i="3"/>
  <c r="J789" i="3"/>
  <c r="P789" i="3"/>
  <c r="R789" i="3" s="1"/>
  <c r="Q789" i="3" s="1"/>
  <c r="C790" i="3"/>
  <c r="I790" i="3" s="1"/>
  <c r="X790" i="3" s="1"/>
  <c r="E789" i="3"/>
  <c r="W787" i="3"/>
  <c r="V787" i="3"/>
  <c r="T787" i="3"/>
  <c r="O788" i="3"/>
  <c r="O789" i="3" l="1"/>
  <c r="S789" i="3"/>
  <c r="F789" i="3"/>
  <c r="H789" i="3" s="1"/>
  <c r="G789" i="3"/>
  <c r="D790" i="3"/>
  <c r="C791" i="3"/>
  <c r="I791" i="3" s="1"/>
  <c r="X791" i="3" s="1"/>
  <c r="E790" i="3"/>
  <c r="L790" i="3"/>
  <c r="N790" i="3" s="1"/>
  <c r="M790" i="3" s="1"/>
  <c r="P790" i="3"/>
  <c r="R790" i="3" s="1"/>
  <c r="Q790" i="3" s="1"/>
  <c r="B790" i="3"/>
  <c r="J790" i="3"/>
  <c r="W788" i="3"/>
  <c r="T788" i="3"/>
  <c r="V788" i="3"/>
  <c r="S790" i="3" l="1"/>
  <c r="O790" i="3"/>
  <c r="L791" i="3"/>
  <c r="N791" i="3" s="1"/>
  <c r="M791" i="3" s="1"/>
  <c r="O791" i="3" s="1"/>
  <c r="C792" i="3"/>
  <c r="I792" i="3" s="1"/>
  <c r="X792" i="3" s="1"/>
  <c r="E791" i="3"/>
  <c r="D791" i="3"/>
  <c r="B791" i="3"/>
  <c r="P791" i="3"/>
  <c r="R791" i="3" s="1"/>
  <c r="Q791" i="3" s="1"/>
  <c r="J791" i="3"/>
  <c r="F790" i="3"/>
  <c r="H790" i="3" s="1"/>
  <c r="G790" i="3"/>
  <c r="T789" i="3"/>
  <c r="V789" i="3"/>
  <c r="W789" i="3"/>
  <c r="S791" i="3" l="1"/>
  <c r="T790" i="3"/>
  <c r="V790" i="3"/>
  <c r="W790" i="3"/>
  <c r="F791" i="3"/>
  <c r="H791" i="3" s="1"/>
  <c r="G791" i="3"/>
  <c r="L792" i="3"/>
  <c r="N792" i="3" s="1"/>
  <c r="M792" i="3" s="1"/>
  <c r="O792" i="3" s="1"/>
  <c r="B792" i="3"/>
  <c r="D792" i="3"/>
  <c r="P792" i="3"/>
  <c r="R792" i="3" s="1"/>
  <c r="Q792" i="3" s="1"/>
  <c r="S792" i="3" s="1"/>
  <c r="J792" i="3"/>
  <c r="C793" i="3"/>
  <c r="I793" i="3" s="1"/>
  <c r="X793" i="3" s="1"/>
  <c r="E792" i="3"/>
  <c r="G792" i="3" l="1"/>
  <c r="F792" i="3"/>
  <c r="H792" i="3" s="1"/>
  <c r="W791" i="3"/>
  <c r="T791" i="3"/>
  <c r="V791" i="3"/>
  <c r="E793" i="3"/>
  <c r="J793" i="3"/>
  <c r="C794" i="3"/>
  <c r="I794" i="3" s="1"/>
  <c r="X794" i="3" s="1"/>
  <c r="P793" i="3"/>
  <c r="R793" i="3" s="1"/>
  <c r="Q793" i="3" s="1"/>
  <c r="S793" i="3" s="1"/>
  <c r="L793" i="3"/>
  <c r="N793" i="3" s="1"/>
  <c r="M793" i="3" s="1"/>
  <c r="O793" i="3" s="1"/>
  <c r="B793" i="3"/>
  <c r="D793" i="3"/>
  <c r="J794" i="3" l="1"/>
  <c r="D794" i="3"/>
  <c r="E794" i="3"/>
  <c r="B794" i="3"/>
  <c r="P794" i="3"/>
  <c r="R794" i="3" s="1"/>
  <c r="Q794" i="3" s="1"/>
  <c r="L794" i="3"/>
  <c r="N794" i="3" s="1"/>
  <c r="M794" i="3" s="1"/>
  <c r="C795" i="3"/>
  <c r="I795" i="3" s="1"/>
  <c r="X795" i="3" s="1"/>
  <c r="G793" i="3"/>
  <c r="F793" i="3"/>
  <c r="H793" i="3" s="1"/>
  <c r="T792" i="3"/>
  <c r="V792" i="3"/>
  <c r="W792" i="3"/>
  <c r="S794" i="3" l="1"/>
  <c r="F794" i="3"/>
  <c r="H794" i="3" s="1"/>
  <c r="G794" i="3"/>
  <c r="V793" i="3"/>
  <c r="W793" i="3"/>
  <c r="T793" i="3"/>
  <c r="O794" i="3"/>
  <c r="J795" i="3"/>
  <c r="B795" i="3"/>
  <c r="D795" i="3"/>
  <c r="L795" i="3"/>
  <c r="N795" i="3" s="1"/>
  <c r="M795" i="3" s="1"/>
  <c r="E795" i="3"/>
  <c r="P795" i="3"/>
  <c r="R795" i="3" s="1"/>
  <c r="Q795" i="3" s="1"/>
  <c r="C796" i="3"/>
  <c r="I796" i="3" s="1"/>
  <c r="X796" i="3" s="1"/>
  <c r="S795" i="3" l="1"/>
  <c r="O795" i="3"/>
  <c r="G795" i="3"/>
  <c r="F795" i="3"/>
  <c r="H795" i="3" s="1"/>
  <c r="D796" i="3"/>
  <c r="B796" i="3"/>
  <c r="L796" i="3"/>
  <c r="N796" i="3" s="1"/>
  <c r="M796" i="3" s="1"/>
  <c r="C797" i="3"/>
  <c r="I797" i="3" s="1"/>
  <c r="X797" i="3" s="1"/>
  <c r="E796" i="3"/>
  <c r="J796" i="3"/>
  <c r="P796" i="3"/>
  <c r="R796" i="3" s="1"/>
  <c r="Q796" i="3" s="1"/>
  <c r="T794" i="3"/>
  <c r="W794" i="3"/>
  <c r="V794" i="3"/>
  <c r="S796" i="3" l="1"/>
  <c r="F796" i="3"/>
  <c r="H796" i="3" s="1"/>
  <c r="G796" i="3"/>
  <c r="B797" i="3"/>
  <c r="D797" i="3"/>
  <c r="P797" i="3"/>
  <c r="R797" i="3" s="1"/>
  <c r="Q797" i="3" s="1"/>
  <c r="J797" i="3"/>
  <c r="C798" i="3"/>
  <c r="I798" i="3" s="1"/>
  <c r="X798" i="3" s="1"/>
  <c r="L797" i="3"/>
  <c r="N797" i="3" s="1"/>
  <c r="M797" i="3" s="1"/>
  <c r="E797" i="3"/>
  <c r="V795" i="3"/>
  <c r="T795" i="3"/>
  <c r="W795" i="3"/>
  <c r="O796" i="3"/>
  <c r="J798" i="3" l="1"/>
  <c r="L798" i="3"/>
  <c r="N798" i="3" s="1"/>
  <c r="M798" i="3" s="1"/>
  <c r="D798" i="3"/>
  <c r="E798" i="3"/>
  <c r="C799" i="3"/>
  <c r="I799" i="3" s="1"/>
  <c r="X799" i="3" s="1"/>
  <c r="P798" i="3"/>
  <c r="R798" i="3" s="1"/>
  <c r="Q798" i="3" s="1"/>
  <c r="B798" i="3"/>
  <c r="S797" i="3"/>
  <c r="G797" i="3"/>
  <c r="F797" i="3"/>
  <c r="H797" i="3" s="1"/>
  <c r="O797" i="3"/>
  <c r="V796" i="3"/>
  <c r="W796" i="3"/>
  <c r="T796" i="3"/>
  <c r="V797" i="3" l="1"/>
  <c r="W797" i="3"/>
  <c r="T797" i="3"/>
  <c r="D799" i="3"/>
  <c r="E799" i="3"/>
  <c r="B799" i="3"/>
  <c r="J799" i="3"/>
  <c r="L799" i="3"/>
  <c r="N799" i="3" s="1"/>
  <c r="M799" i="3" s="1"/>
  <c r="C800" i="3"/>
  <c r="I800" i="3" s="1"/>
  <c r="X800" i="3" s="1"/>
  <c r="P799" i="3"/>
  <c r="R799" i="3" s="1"/>
  <c r="Q799" i="3" s="1"/>
  <c r="S798" i="3"/>
  <c r="F798" i="3"/>
  <c r="H798" i="3" s="1"/>
  <c r="G798" i="3"/>
  <c r="O798" i="3"/>
  <c r="O799" i="3" l="1"/>
  <c r="S799" i="3"/>
  <c r="W798" i="3"/>
  <c r="T798" i="3"/>
  <c r="V798" i="3"/>
  <c r="F799" i="3"/>
  <c r="H799" i="3" s="1"/>
  <c r="G799" i="3"/>
  <c r="D800" i="3"/>
  <c r="E800" i="3"/>
  <c r="C801" i="3"/>
  <c r="I801" i="3" s="1"/>
  <c r="X801" i="3" s="1"/>
  <c r="B800" i="3"/>
  <c r="L800" i="3"/>
  <c r="N800" i="3" s="1"/>
  <c r="M800" i="3" s="1"/>
  <c r="O800" i="3" s="1"/>
  <c r="J800" i="3"/>
  <c r="P800" i="3"/>
  <c r="R800" i="3" s="1"/>
  <c r="Q800" i="3" s="1"/>
  <c r="F800" i="3" l="1"/>
  <c r="H800" i="3" s="1"/>
  <c r="G800" i="3"/>
  <c r="V799" i="3"/>
  <c r="T799" i="3"/>
  <c r="W799" i="3"/>
  <c r="S800" i="3"/>
  <c r="E801" i="3"/>
  <c r="C802" i="3"/>
  <c r="I802" i="3" s="1"/>
  <c r="X802" i="3" s="1"/>
  <c r="D801" i="3"/>
  <c r="J801" i="3"/>
  <c r="P801" i="3"/>
  <c r="R801" i="3" s="1"/>
  <c r="Q801" i="3" s="1"/>
  <c r="L801" i="3"/>
  <c r="N801" i="3" s="1"/>
  <c r="M801" i="3" s="1"/>
  <c r="O801" i="3" s="1"/>
  <c r="B801" i="3"/>
  <c r="S801" i="3" l="1"/>
  <c r="B802" i="3"/>
  <c r="P802" i="3"/>
  <c r="R802" i="3" s="1"/>
  <c r="Q802" i="3" s="1"/>
  <c r="E802" i="3"/>
  <c r="D802" i="3"/>
  <c r="L802" i="3"/>
  <c r="N802" i="3" s="1"/>
  <c r="M802" i="3" s="1"/>
  <c r="J802" i="3"/>
  <c r="C803" i="3"/>
  <c r="I803" i="3" s="1"/>
  <c r="X803" i="3" s="1"/>
  <c r="G801" i="3"/>
  <c r="F801" i="3"/>
  <c r="H801" i="3" s="1"/>
  <c r="T800" i="3"/>
  <c r="V800" i="3"/>
  <c r="W800" i="3"/>
  <c r="F802" i="3" l="1"/>
  <c r="H802" i="3" s="1"/>
  <c r="G802" i="3"/>
  <c r="P803" i="3"/>
  <c r="R803" i="3" s="1"/>
  <c r="Q803" i="3" s="1"/>
  <c r="L803" i="3"/>
  <c r="N803" i="3" s="1"/>
  <c r="M803" i="3" s="1"/>
  <c r="O803" i="3" s="1"/>
  <c r="B803" i="3"/>
  <c r="D803" i="3"/>
  <c r="J803" i="3"/>
  <c r="C804" i="3"/>
  <c r="I804" i="3" s="1"/>
  <c r="X804" i="3" s="1"/>
  <c r="E803" i="3"/>
  <c r="W801" i="3"/>
  <c r="T801" i="3"/>
  <c r="V801" i="3"/>
  <c r="S802" i="3"/>
  <c r="O802" i="3"/>
  <c r="P804" i="3" l="1"/>
  <c r="R804" i="3" s="1"/>
  <c r="Q804" i="3" s="1"/>
  <c r="S804" i="3" s="1"/>
  <c r="J804" i="3"/>
  <c r="E804" i="3"/>
  <c r="C805" i="3"/>
  <c r="I805" i="3" s="1"/>
  <c r="X805" i="3" s="1"/>
  <c r="B804" i="3"/>
  <c r="D804" i="3"/>
  <c r="L804" i="3"/>
  <c r="N804" i="3" s="1"/>
  <c r="M804" i="3" s="1"/>
  <c r="S803" i="3"/>
  <c r="G803" i="3"/>
  <c r="F803" i="3"/>
  <c r="H803" i="3" s="1"/>
  <c r="T802" i="3"/>
  <c r="V802" i="3"/>
  <c r="W802" i="3"/>
  <c r="T803" i="3" l="1"/>
  <c r="V803" i="3"/>
  <c r="W803" i="3"/>
  <c r="J805" i="3"/>
  <c r="L805" i="3"/>
  <c r="N805" i="3" s="1"/>
  <c r="M805" i="3" s="1"/>
  <c r="D805" i="3"/>
  <c r="E805" i="3"/>
  <c r="B805" i="3"/>
  <c r="P805" i="3"/>
  <c r="R805" i="3" s="1"/>
  <c r="Q805" i="3" s="1"/>
  <c r="C806" i="3"/>
  <c r="I806" i="3" s="1"/>
  <c r="X806" i="3" s="1"/>
  <c r="O804" i="3"/>
  <c r="F804" i="3"/>
  <c r="H804" i="3" s="1"/>
  <c r="G804" i="3"/>
  <c r="S805" i="3" l="1"/>
  <c r="O805" i="3"/>
  <c r="W804" i="3"/>
  <c r="V804" i="3"/>
  <c r="T804" i="3"/>
  <c r="F805" i="3"/>
  <c r="H805" i="3" s="1"/>
  <c r="G805" i="3"/>
  <c r="D806" i="3"/>
  <c r="C807" i="3"/>
  <c r="I807" i="3" s="1"/>
  <c r="X807" i="3" s="1"/>
  <c r="P806" i="3"/>
  <c r="R806" i="3" s="1"/>
  <c r="Q806" i="3" s="1"/>
  <c r="E806" i="3"/>
  <c r="L806" i="3"/>
  <c r="N806" i="3" s="1"/>
  <c r="M806" i="3" s="1"/>
  <c r="J806" i="3"/>
  <c r="B806" i="3"/>
  <c r="O806" i="3" l="1"/>
  <c r="P807" i="3"/>
  <c r="R807" i="3" s="1"/>
  <c r="Q807" i="3" s="1"/>
  <c r="D807" i="3"/>
  <c r="B807" i="3"/>
  <c r="E807" i="3"/>
  <c r="L807" i="3"/>
  <c r="N807" i="3" s="1"/>
  <c r="M807" i="3" s="1"/>
  <c r="J807" i="3"/>
  <c r="C808" i="3"/>
  <c r="I808" i="3" s="1"/>
  <c r="X808" i="3" s="1"/>
  <c r="V805" i="3"/>
  <c r="W805" i="3"/>
  <c r="T805" i="3"/>
  <c r="S806" i="3"/>
  <c r="F806" i="3"/>
  <c r="H806" i="3" s="1"/>
  <c r="G806" i="3"/>
  <c r="O807" i="3" l="1"/>
  <c r="L808" i="3"/>
  <c r="N808" i="3" s="1"/>
  <c r="M808" i="3" s="1"/>
  <c r="O808" i="3" s="1"/>
  <c r="E808" i="3"/>
  <c r="P808" i="3"/>
  <c r="R808" i="3" s="1"/>
  <c r="Q808" i="3" s="1"/>
  <c r="J808" i="3"/>
  <c r="D808" i="3"/>
  <c r="B808" i="3"/>
  <c r="C809" i="3"/>
  <c r="I809" i="3" s="1"/>
  <c r="X809" i="3" s="1"/>
  <c r="W806" i="3"/>
  <c r="V806" i="3"/>
  <c r="T806" i="3"/>
  <c r="G807" i="3"/>
  <c r="F807" i="3"/>
  <c r="H807" i="3" s="1"/>
  <c r="S807" i="3"/>
  <c r="E809" i="3" l="1"/>
  <c r="L809" i="3"/>
  <c r="N809" i="3" s="1"/>
  <c r="M809" i="3" s="1"/>
  <c r="C810" i="3"/>
  <c r="I810" i="3" s="1"/>
  <c r="X810" i="3" s="1"/>
  <c r="J809" i="3"/>
  <c r="D809" i="3"/>
  <c r="P809" i="3"/>
  <c r="R809" i="3" s="1"/>
  <c r="Q809" i="3" s="1"/>
  <c r="S809" i="3" s="1"/>
  <c r="B809" i="3"/>
  <c r="S808" i="3"/>
  <c r="F808" i="3"/>
  <c r="H808" i="3" s="1"/>
  <c r="G808" i="3"/>
  <c r="W807" i="3"/>
  <c r="T807" i="3"/>
  <c r="V807" i="3"/>
  <c r="T808" i="3" l="1"/>
  <c r="V808" i="3"/>
  <c r="W808" i="3"/>
  <c r="C811" i="3"/>
  <c r="I811" i="3" s="1"/>
  <c r="X811" i="3" s="1"/>
  <c r="P810" i="3"/>
  <c r="R810" i="3" s="1"/>
  <c r="Q810" i="3" s="1"/>
  <c r="B810" i="3"/>
  <c r="D810" i="3"/>
  <c r="L810" i="3"/>
  <c r="N810" i="3" s="1"/>
  <c r="M810" i="3" s="1"/>
  <c r="O810" i="3" s="1"/>
  <c r="E810" i="3"/>
  <c r="J810" i="3"/>
  <c r="O809" i="3"/>
  <c r="F809" i="3"/>
  <c r="H809" i="3" s="1"/>
  <c r="G809" i="3"/>
  <c r="W809" i="3" l="1"/>
  <c r="T809" i="3"/>
  <c r="V809" i="3"/>
  <c r="S810" i="3"/>
  <c r="B811" i="3"/>
  <c r="D811" i="3"/>
  <c r="E811" i="3"/>
  <c r="L811" i="3"/>
  <c r="N811" i="3" s="1"/>
  <c r="M811" i="3" s="1"/>
  <c r="J811" i="3"/>
  <c r="P811" i="3"/>
  <c r="R811" i="3" s="1"/>
  <c r="Q811" i="3" s="1"/>
  <c r="C812" i="3"/>
  <c r="I812" i="3" s="1"/>
  <c r="X812" i="3" s="1"/>
  <c r="F810" i="3"/>
  <c r="H810" i="3" s="1"/>
  <c r="G810" i="3"/>
  <c r="S811" i="3" l="1"/>
  <c r="T810" i="3"/>
  <c r="V810" i="3"/>
  <c r="W810" i="3"/>
  <c r="O811" i="3"/>
  <c r="C813" i="3"/>
  <c r="I813" i="3" s="1"/>
  <c r="X813" i="3" s="1"/>
  <c r="J812" i="3"/>
  <c r="B812" i="3"/>
  <c r="P812" i="3"/>
  <c r="R812" i="3" s="1"/>
  <c r="Q812" i="3" s="1"/>
  <c r="E812" i="3"/>
  <c r="L812" i="3"/>
  <c r="N812" i="3" s="1"/>
  <c r="M812" i="3" s="1"/>
  <c r="D812" i="3"/>
  <c r="F811" i="3"/>
  <c r="H811" i="3" s="1"/>
  <c r="G811" i="3"/>
  <c r="O812" i="3" l="1"/>
  <c r="S812" i="3"/>
  <c r="T811" i="3"/>
  <c r="V811" i="3"/>
  <c r="W811" i="3"/>
  <c r="E813" i="3"/>
  <c r="C814" i="3"/>
  <c r="I814" i="3" s="1"/>
  <c r="X814" i="3" s="1"/>
  <c r="B813" i="3"/>
  <c r="P813" i="3"/>
  <c r="R813" i="3" s="1"/>
  <c r="Q813" i="3" s="1"/>
  <c r="L813" i="3"/>
  <c r="N813" i="3" s="1"/>
  <c r="M813" i="3" s="1"/>
  <c r="J813" i="3"/>
  <c r="D813" i="3"/>
  <c r="G812" i="3"/>
  <c r="F812" i="3"/>
  <c r="H812" i="3" s="1"/>
  <c r="O813" i="3" l="1"/>
  <c r="S813" i="3"/>
  <c r="F813" i="3"/>
  <c r="H813" i="3" s="1"/>
  <c r="G813" i="3"/>
  <c r="L814" i="3"/>
  <c r="N814" i="3" s="1"/>
  <c r="M814" i="3" s="1"/>
  <c r="O814" i="3" s="1"/>
  <c r="C815" i="3"/>
  <c r="I815" i="3" s="1"/>
  <c r="X815" i="3" s="1"/>
  <c r="J814" i="3"/>
  <c r="P814" i="3"/>
  <c r="R814" i="3" s="1"/>
  <c r="Q814" i="3" s="1"/>
  <c r="B814" i="3"/>
  <c r="E814" i="3"/>
  <c r="D814" i="3"/>
  <c r="T812" i="3"/>
  <c r="V812" i="3"/>
  <c r="W812" i="3"/>
  <c r="B815" i="3" l="1"/>
  <c r="P815" i="3"/>
  <c r="R815" i="3" s="1"/>
  <c r="Q815" i="3" s="1"/>
  <c r="J815" i="3"/>
  <c r="E815" i="3"/>
  <c r="L815" i="3"/>
  <c r="N815" i="3" s="1"/>
  <c r="M815" i="3" s="1"/>
  <c r="D815" i="3"/>
  <c r="C816" i="3"/>
  <c r="I816" i="3" s="1"/>
  <c r="X816" i="3" s="1"/>
  <c r="V813" i="3"/>
  <c r="W813" i="3"/>
  <c r="T813" i="3"/>
  <c r="S814" i="3"/>
  <c r="F814" i="3"/>
  <c r="H814" i="3" s="1"/>
  <c r="G814" i="3"/>
  <c r="J816" i="3" l="1"/>
  <c r="C817" i="3"/>
  <c r="I817" i="3" s="1"/>
  <c r="X817" i="3" s="1"/>
  <c r="D816" i="3"/>
  <c r="E816" i="3"/>
  <c r="B816" i="3"/>
  <c r="L816" i="3"/>
  <c r="N816" i="3" s="1"/>
  <c r="M816" i="3" s="1"/>
  <c r="P816" i="3"/>
  <c r="R816" i="3" s="1"/>
  <c r="Q816" i="3" s="1"/>
  <c r="W814" i="3"/>
  <c r="V814" i="3"/>
  <c r="T814" i="3"/>
  <c r="G815" i="3"/>
  <c r="F815" i="3"/>
  <c r="H815" i="3" s="1"/>
  <c r="O815" i="3"/>
  <c r="S815" i="3"/>
  <c r="S816" i="3" l="1"/>
  <c r="G816" i="3"/>
  <c r="F816" i="3"/>
  <c r="H816" i="3" s="1"/>
  <c r="O816" i="3"/>
  <c r="P817" i="3"/>
  <c r="R817" i="3" s="1"/>
  <c r="Q817" i="3" s="1"/>
  <c r="B817" i="3"/>
  <c r="L817" i="3"/>
  <c r="N817" i="3" s="1"/>
  <c r="M817" i="3" s="1"/>
  <c r="O817" i="3" s="1"/>
  <c r="E817" i="3"/>
  <c r="C818" i="3"/>
  <c r="I818" i="3" s="1"/>
  <c r="X818" i="3" s="1"/>
  <c r="J817" i="3"/>
  <c r="D817" i="3"/>
  <c r="T815" i="3"/>
  <c r="V815" i="3"/>
  <c r="W815" i="3"/>
  <c r="S817" i="3" l="1"/>
  <c r="W816" i="3"/>
  <c r="V816" i="3"/>
  <c r="T816" i="3"/>
  <c r="C819" i="3"/>
  <c r="I819" i="3" s="1"/>
  <c r="X819" i="3" s="1"/>
  <c r="E818" i="3"/>
  <c r="B818" i="3"/>
  <c r="P818" i="3"/>
  <c r="R818" i="3" s="1"/>
  <c r="Q818" i="3" s="1"/>
  <c r="J818" i="3"/>
  <c r="D818" i="3"/>
  <c r="L818" i="3"/>
  <c r="N818" i="3" s="1"/>
  <c r="M818" i="3" s="1"/>
  <c r="F817" i="3"/>
  <c r="H817" i="3" s="1"/>
  <c r="G817" i="3"/>
  <c r="O818" i="3" l="1"/>
  <c r="S818" i="3"/>
  <c r="V817" i="3"/>
  <c r="W817" i="3"/>
  <c r="T817" i="3"/>
  <c r="G818" i="3"/>
  <c r="F818" i="3"/>
  <c r="H818" i="3" s="1"/>
  <c r="P819" i="3"/>
  <c r="R819" i="3" s="1"/>
  <c r="Q819" i="3" s="1"/>
  <c r="L819" i="3"/>
  <c r="N819" i="3" s="1"/>
  <c r="M819" i="3" s="1"/>
  <c r="E819" i="3"/>
  <c r="D819" i="3"/>
  <c r="C820" i="3"/>
  <c r="I820" i="3" s="1"/>
  <c r="X820" i="3" s="1"/>
  <c r="B819" i="3"/>
  <c r="J819" i="3"/>
  <c r="T818" i="3" l="1"/>
  <c r="W818" i="3"/>
  <c r="V818" i="3"/>
  <c r="E820" i="3"/>
  <c r="B820" i="3"/>
  <c r="D820" i="3"/>
  <c r="C821" i="3"/>
  <c r="I821" i="3" s="1"/>
  <c r="X821" i="3" s="1"/>
  <c r="P820" i="3"/>
  <c r="R820" i="3" s="1"/>
  <c r="Q820" i="3" s="1"/>
  <c r="S820" i="3" s="1"/>
  <c r="L820" i="3"/>
  <c r="N820" i="3" s="1"/>
  <c r="M820" i="3" s="1"/>
  <c r="O820" i="3" s="1"/>
  <c r="J820" i="3"/>
  <c r="S819" i="3"/>
  <c r="O819" i="3"/>
  <c r="F819" i="3"/>
  <c r="H819" i="3" s="1"/>
  <c r="G819" i="3"/>
  <c r="P821" i="3" l="1"/>
  <c r="R821" i="3" s="1"/>
  <c r="Q821" i="3" s="1"/>
  <c r="S821" i="3" s="1"/>
  <c r="E821" i="3"/>
  <c r="J821" i="3"/>
  <c r="L821" i="3"/>
  <c r="N821" i="3" s="1"/>
  <c r="M821" i="3" s="1"/>
  <c r="B821" i="3"/>
  <c r="C822" i="3"/>
  <c r="I822" i="3" s="1"/>
  <c r="X822" i="3" s="1"/>
  <c r="D821" i="3"/>
  <c r="F820" i="3"/>
  <c r="H820" i="3" s="1"/>
  <c r="G820" i="3"/>
  <c r="V819" i="3"/>
  <c r="T819" i="3"/>
  <c r="W819" i="3"/>
  <c r="B822" i="3" l="1"/>
  <c r="C823" i="3"/>
  <c r="I823" i="3" s="1"/>
  <c r="X823" i="3" s="1"/>
  <c r="D822" i="3"/>
  <c r="J822" i="3"/>
  <c r="L822" i="3"/>
  <c r="N822" i="3" s="1"/>
  <c r="M822" i="3" s="1"/>
  <c r="E822" i="3"/>
  <c r="P822" i="3"/>
  <c r="R822" i="3" s="1"/>
  <c r="Q822" i="3" s="1"/>
  <c r="V820" i="3"/>
  <c r="W820" i="3"/>
  <c r="T820" i="3"/>
  <c r="O821" i="3"/>
  <c r="F821" i="3"/>
  <c r="H821" i="3" s="1"/>
  <c r="G821" i="3"/>
  <c r="S822" i="3" l="1"/>
  <c r="F822" i="3"/>
  <c r="H822" i="3" s="1"/>
  <c r="G822" i="3"/>
  <c r="W821" i="3"/>
  <c r="T821" i="3"/>
  <c r="V821" i="3"/>
  <c r="O822" i="3"/>
  <c r="J823" i="3"/>
  <c r="P823" i="3"/>
  <c r="R823" i="3" s="1"/>
  <c r="Q823" i="3" s="1"/>
  <c r="S823" i="3" s="1"/>
  <c r="L823" i="3"/>
  <c r="N823" i="3" s="1"/>
  <c r="M823" i="3" s="1"/>
  <c r="D823" i="3"/>
  <c r="E823" i="3"/>
  <c r="C824" i="3"/>
  <c r="I824" i="3" s="1"/>
  <c r="X824" i="3" s="1"/>
  <c r="B823" i="3"/>
  <c r="T822" i="3" l="1"/>
  <c r="W822" i="3"/>
  <c r="V822" i="3"/>
  <c r="C825" i="3"/>
  <c r="I825" i="3" s="1"/>
  <c r="X825" i="3" s="1"/>
  <c r="D824" i="3"/>
  <c r="P824" i="3"/>
  <c r="R824" i="3" s="1"/>
  <c r="Q824" i="3" s="1"/>
  <c r="S824" i="3" s="1"/>
  <c r="B824" i="3"/>
  <c r="L824" i="3"/>
  <c r="N824" i="3" s="1"/>
  <c r="M824" i="3" s="1"/>
  <c r="J824" i="3"/>
  <c r="E824" i="3"/>
  <c r="G823" i="3"/>
  <c r="F823" i="3"/>
  <c r="H823" i="3" s="1"/>
  <c r="O823" i="3"/>
  <c r="O824" i="3" l="1"/>
  <c r="W823" i="3"/>
  <c r="T823" i="3"/>
  <c r="V823" i="3"/>
  <c r="J825" i="3"/>
  <c r="L825" i="3"/>
  <c r="N825" i="3" s="1"/>
  <c r="M825" i="3" s="1"/>
  <c r="B825" i="3"/>
  <c r="D825" i="3"/>
  <c r="E825" i="3"/>
  <c r="P825" i="3"/>
  <c r="R825" i="3" s="1"/>
  <c r="Q825" i="3" s="1"/>
  <c r="C826" i="3"/>
  <c r="I826" i="3" s="1"/>
  <c r="X826" i="3" s="1"/>
  <c r="G824" i="3"/>
  <c r="F824" i="3"/>
  <c r="H824" i="3" s="1"/>
  <c r="S825" i="3" l="1"/>
  <c r="O825" i="3"/>
  <c r="B826" i="3"/>
  <c r="D826" i="3"/>
  <c r="J826" i="3"/>
  <c r="E826" i="3"/>
  <c r="L826" i="3"/>
  <c r="N826" i="3" s="1"/>
  <c r="M826" i="3" s="1"/>
  <c r="P826" i="3"/>
  <c r="R826" i="3" s="1"/>
  <c r="Q826" i="3" s="1"/>
  <c r="C827" i="3"/>
  <c r="I827" i="3" s="1"/>
  <c r="X827" i="3" s="1"/>
  <c r="F825" i="3"/>
  <c r="H825" i="3" s="1"/>
  <c r="G825" i="3"/>
  <c r="T824" i="3"/>
  <c r="W824" i="3"/>
  <c r="V824" i="3"/>
  <c r="S826" i="3" l="1"/>
  <c r="V825" i="3"/>
  <c r="W825" i="3"/>
  <c r="T825" i="3"/>
  <c r="G826" i="3"/>
  <c r="F826" i="3"/>
  <c r="H826" i="3" s="1"/>
  <c r="O826" i="3"/>
  <c r="B827" i="3"/>
  <c r="E827" i="3"/>
  <c r="L827" i="3"/>
  <c r="N827" i="3" s="1"/>
  <c r="M827" i="3" s="1"/>
  <c r="D827" i="3"/>
  <c r="C828" i="3"/>
  <c r="I828" i="3" s="1"/>
  <c r="X828" i="3" s="1"/>
  <c r="J827" i="3"/>
  <c r="P827" i="3"/>
  <c r="R827" i="3" s="1"/>
  <c r="Q827" i="3" s="1"/>
  <c r="O827" i="3" l="1"/>
  <c r="S827" i="3"/>
  <c r="G827" i="3"/>
  <c r="F827" i="3"/>
  <c r="H827" i="3" s="1"/>
  <c r="T826" i="3"/>
  <c r="W826" i="3"/>
  <c r="V826" i="3"/>
  <c r="E828" i="3"/>
  <c r="P828" i="3"/>
  <c r="R828" i="3" s="1"/>
  <c r="Q828" i="3" s="1"/>
  <c r="D828" i="3"/>
  <c r="C829" i="3"/>
  <c r="I829" i="3" s="1"/>
  <c r="X829" i="3" s="1"/>
  <c r="L828" i="3"/>
  <c r="N828" i="3" s="1"/>
  <c r="M828" i="3" s="1"/>
  <c r="J828" i="3"/>
  <c r="B828" i="3"/>
  <c r="S828" i="3" l="1"/>
  <c r="O828" i="3"/>
  <c r="F828" i="3"/>
  <c r="H828" i="3" s="1"/>
  <c r="G828" i="3"/>
  <c r="L829" i="3"/>
  <c r="N829" i="3" s="1"/>
  <c r="M829" i="3" s="1"/>
  <c r="D829" i="3"/>
  <c r="J829" i="3"/>
  <c r="B829" i="3"/>
  <c r="E829" i="3"/>
  <c r="C830" i="3"/>
  <c r="I830" i="3" s="1"/>
  <c r="X830" i="3" s="1"/>
  <c r="P829" i="3"/>
  <c r="R829" i="3" s="1"/>
  <c r="Q829" i="3" s="1"/>
  <c r="W827" i="3"/>
  <c r="V827" i="3"/>
  <c r="T827" i="3"/>
  <c r="S829" i="3" l="1"/>
  <c r="E830" i="3"/>
  <c r="D830" i="3"/>
  <c r="J830" i="3"/>
  <c r="P830" i="3"/>
  <c r="R830" i="3" s="1"/>
  <c r="Q830" i="3" s="1"/>
  <c r="C831" i="3"/>
  <c r="I831" i="3" s="1"/>
  <c r="X831" i="3" s="1"/>
  <c r="B830" i="3"/>
  <c r="L830" i="3"/>
  <c r="N830" i="3" s="1"/>
  <c r="M830" i="3" s="1"/>
  <c r="V828" i="3"/>
  <c r="W828" i="3"/>
  <c r="T828" i="3"/>
  <c r="G829" i="3"/>
  <c r="F829" i="3"/>
  <c r="H829" i="3" s="1"/>
  <c r="O829" i="3"/>
  <c r="J831" i="3" l="1"/>
  <c r="D831" i="3"/>
  <c r="E831" i="3"/>
  <c r="B831" i="3"/>
  <c r="P831" i="3"/>
  <c r="R831" i="3" s="1"/>
  <c r="Q831" i="3" s="1"/>
  <c r="C832" i="3"/>
  <c r="I832" i="3" s="1"/>
  <c r="X832" i="3" s="1"/>
  <c r="L831" i="3"/>
  <c r="N831" i="3" s="1"/>
  <c r="M831" i="3" s="1"/>
  <c r="O830" i="3"/>
  <c r="S830" i="3"/>
  <c r="F830" i="3"/>
  <c r="H830" i="3" s="1"/>
  <c r="G830" i="3"/>
  <c r="T829" i="3"/>
  <c r="W829" i="3"/>
  <c r="V829" i="3"/>
  <c r="O831" i="3" l="1"/>
  <c r="V830" i="3"/>
  <c r="T830" i="3"/>
  <c r="W830" i="3"/>
  <c r="F831" i="3"/>
  <c r="H831" i="3" s="1"/>
  <c r="G831" i="3"/>
  <c r="B832" i="3"/>
  <c r="L832" i="3"/>
  <c r="N832" i="3" s="1"/>
  <c r="M832" i="3" s="1"/>
  <c r="P832" i="3"/>
  <c r="R832" i="3" s="1"/>
  <c r="Q832" i="3" s="1"/>
  <c r="J832" i="3"/>
  <c r="E832" i="3"/>
  <c r="C833" i="3"/>
  <c r="I833" i="3" s="1"/>
  <c r="X833" i="3" s="1"/>
  <c r="D832" i="3"/>
  <c r="S831" i="3"/>
  <c r="S832" i="3" l="1"/>
  <c r="E833" i="3"/>
  <c r="L833" i="3"/>
  <c r="N833" i="3" s="1"/>
  <c r="M833" i="3" s="1"/>
  <c r="J833" i="3"/>
  <c r="C834" i="3"/>
  <c r="I834" i="3" s="1"/>
  <c r="X834" i="3" s="1"/>
  <c r="D833" i="3"/>
  <c r="P833" i="3"/>
  <c r="R833" i="3" s="1"/>
  <c r="Q833" i="3" s="1"/>
  <c r="B833" i="3"/>
  <c r="W831" i="3"/>
  <c r="V831" i="3"/>
  <c r="T831" i="3"/>
  <c r="F832" i="3"/>
  <c r="H832" i="3" s="1"/>
  <c r="G832" i="3"/>
  <c r="O832" i="3"/>
  <c r="S833" i="3" l="1"/>
  <c r="P834" i="3"/>
  <c r="R834" i="3" s="1"/>
  <c r="Q834" i="3" s="1"/>
  <c r="S834" i="3" s="1"/>
  <c r="E834" i="3"/>
  <c r="C835" i="3"/>
  <c r="I835" i="3" s="1"/>
  <c r="X835" i="3" s="1"/>
  <c r="B834" i="3"/>
  <c r="J834" i="3"/>
  <c r="D834" i="3"/>
  <c r="L834" i="3"/>
  <c r="N834" i="3" s="1"/>
  <c r="M834" i="3" s="1"/>
  <c r="W832" i="3"/>
  <c r="V832" i="3"/>
  <c r="T832" i="3"/>
  <c r="O833" i="3"/>
  <c r="G833" i="3"/>
  <c r="F833" i="3"/>
  <c r="H833" i="3" s="1"/>
  <c r="W833" i="3" l="1"/>
  <c r="T833" i="3"/>
  <c r="V833" i="3"/>
  <c r="P835" i="3"/>
  <c r="R835" i="3" s="1"/>
  <c r="Q835" i="3" s="1"/>
  <c r="B835" i="3"/>
  <c r="L835" i="3"/>
  <c r="N835" i="3" s="1"/>
  <c r="M835" i="3" s="1"/>
  <c r="J835" i="3"/>
  <c r="D835" i="3"/>
  <c r="C836" i="3"/>
  <c r="I836" i="3" s="1"/>
  <c r="X836" i="3" s="1"/>
  <c r="E835" i="3"/>
  <c r="F834" i="3"/>
  <c r="H834" i="3" s="1"/>
  <c r="G834" i="3"/>
  <c r="O834" i="3"/>
  <c r="S835" i="3" l="1"/>
  <c r="G835" i="3"/>
  <c r="F835" i="3"/>
  <c r="H835" i="3" s="1"/>
  <c r="P836" i="3"/>
  <c r="R836" i="3" s="1"/>
  <c r="Q836" i="3" s="1"/>
  <c r="S836" i="3" s="1"/>
  <c r="B836" i="3"/>
  <c r="J836" i="3"/>
  <c r="C837" i="3"/>
  <c r="I837" i="3" s="1"/>
  <c r="X837" i="3" s="1"/>
  <c r="D836" i="3"/>
  <c r="E836" i="3"/>
  <c r="L836" i="3"/>
  <c r="N836" i="3" s="1"/>
  <c r="M836" i="3" s="1"/>
  <c r="W834" i="3"/>
  <c r="V834" i="3"/>
  <c r="T834" i="3"/>
  <c r="O835" i="3"/>
  <c r="O836" i="3" l="1"/>
  <c r="G836" i="3"/>
  <c r="F836" i="3"/>
  <c r="H836" i="3" s="1"/>
  <c r="W835" i="3"/>
  <c r="T835" i="3"/>
  <c r="V835" i="3"/>
  <c r="C838" i="3"/>
  <c r="I838" i="3" s="1"/>
  <c r="X838" i="3" s="1"/>
  <c r="E837" i="3"/>
  <c r="J837" i="3"/>
  <c r="D837" i="3"/>
  <c r="P837" i="3"/>
  <c r="R837" i="3" s="1"/>
  <c r="Q837" i="3" s="1"/>
  <c r="S837" i="3" s="1"/>
  <c r="L837" i="3"/>
  <c r="N837" i="3" s="1"/>
  <c r="M837" i="3" s="1"/>
  <c r="O837" i="3" s="1"/>
  <c r="B837" i="3"/>
  <c r="D838" i="3" l="1"/>
  <c r="L838" i="3"/>
  <c r="N838" i="3" s="1"/>
  <c r="M838" i="3" s="1"/>
  <c r="P838" i="3"/>
  <c r="R838" i="3" s="1"/>
  <c r="Q838" i="3" s="1"/>
  <c r="B838" i="3"/>
  <c r="J838" i="3"/>
  <c r="C839" i="3"/>
  <c r="I839" i="3" s="1"/>
  <c r="X839" i="3" s="1"/>
  <c r="E838" i="3"/>
  <c r="G837" i="3"/>
  <c r="F837" i="3"/>
  <c r="H837" i="3" s="1"/>
  <c r="V836" i="3"/>
  <c r="T836" i="3"/>
  <c r="W836" i="3"/>
  <c r="F838" i="3" l="1"/>
  <c r="H838" i="3" s="1"/>
  <c r="G838" i="3"/>
  <c r="B839" i="3"/>
  <c r="E839" i="3"/>
  <c r="D839" i="3"/>
  <c r="C840" i="3"/>
  <c r="I840" i="3" s="1"/>
  <c r="X840" i="3" s="1"/>
  <c r="J839" i="3"/>
  <c r="L839" i="3"/>
  <c r="N839" i="3" s="1"/>
  <c r="M839" i="3" s="1"/>
  <c r="P839" i="3"/>
  <c r="R839" i="3" s="1"/>
  <c r="Q839" i="3" s="1"/>
  <c r="S839" i="3" s="1"/>
  <c r="W837" i="3"/>
  <c r="T837" i="3"/>
  <c r="V837" i="3"/>
  <c r="O838" i="3"/>
  <c r="S838" i="3"/>
  <c r="D840" i="3" l="1"/>
  <c r="J840" i="3"/>
  <c r="B840" i="3"/>
  <c r="C841" i="3"/>
  <c r="I841" i="3" s="1"/>
  <c r="X841" i="3" s="1"/>
  <c r="E840" i="3"/>
  <c r="L840" i="3"/>
  <c r="N840" i="3" s="1"/>
  <c r="M840" i="3" s="1"/>
  <c r="O840" i="3" s="1"/>
  <c r="P840" i="3"/>
  <c r="R840" i="3" s="1"/>
  <c r="Q840" i="3" s="1"/>
  <c r="S840" i="3" s="1"/>
  <c r="O839" i="3"/>
  <c r="W838" i="3"/>
  <c r="T838" i="3"/>
  <c r="V838" i="3"/>
  <c r="F839" i="3"/>
  <c r="H839" i="3" s="1"/>
  <c r="G839" i="3"/>
  <c r="V839" i="3" l="1"/>
  <c r="W839" i="3"/>
  <c r="T839" i="3"/>
  <c r="F840" i="3"/>
  <c r="H840" i="3" s="1"/>
  <c r="G840" i="3"/>
  <c r="C842" i="3"/>
  <c r="I842" i="3" s="1"/>
  <c r="X842" i="3" s="1"/>
  <c r="E841" i="3"/>
  <c r="P841" i="3"/>
  <c r="R841" i="3" s="1"/>
  <c r="Q841" i="3" s="1"/>
  <c r="B841" i="3"/>
  <c r="L841" i="3"/>
  <c r="N841" i="3" s="1"/>
  <c r="M841" i="3" s="1"/>
  <c r="J841" i="3"/>
  <c r="D841" i="3"/>
  <c r="O841" i="3" l="1"/>
  <c r="S841" i="3"/>
  <c r="F841" i="3"/>
  <c r="H841" i="3" s="1"/>
  <c r="G841" i="3"/>
  <c r="D842" i="3"/>
  <c r="B842" i="3"/>
  <c r="E842" i="3"/>
  <c r="C843" i="3"/>
  <c r="I843" i="3" s="1"/>
  <c r="X843" i="3" s="1"/>
  <c r="P842" i="3"/>
  <c r="R842" i="3" s="1"/>
  <c r="Q842" i="3" s="1"/>
  <c r="L842" i="3"/>
  <c r="N842" i="3" s="1"/>
  <c r="M842" i="3" s="1"/>
  <c r="J842" i="3"/>
  <c r="T840" i="3"/>
  <c r="V840" i="3"/>
  <c r="W840" i="3"/>
  <c r="J843" i="3" l="1"/>
  <c r="P843" i="3"/>
  <c r="R843" i="3" s="1"/>
  <c r="Q843" i="3" s="1"/>
  <c r="B843" i="3"/>
  <c r="E843" i="3"/>
  <c r="D843" i="3"/>
  <c r="C844" i="3"/>
  <c r="I844" i="3" s="1"/>
  <c r="X844" i="3" s="1"/>
  <c r="L843" i="3"/>
  <c r="N843" i="3" s="1"/>
  <c r="M843" i="3" s="1"/>
  <c r="G842" i="3"/>
  <c r="F842" i="3"/>
  <c r="H842" i="3" s="1"/>
  <c r="O842" i="3"/>
  <c r="S842" i="3"/>
  <c r="T841" i="3"/>
  <c r="W841" i="3"/>
  <c r="V841" i="3"/>
  <c r="S843" i="3" l="1"/>
  <c r="P844" i="3"/>
  <c r="R844" i="3" s="1"/>
  <c r="Q844" i="3" s="1"/>
  <c r="B844" i="3"/>
  <c r="J844" i="3"/>
  <c r="D844" i="3"/>
  <c r="C845" i="3"/>
  <c r="I845" i="3" s="1"/>
  <c r="X845" i="3" s="1"/>
  <c r="E844" i="3"/>
  <c r="L844" i="3"/>
  <c r="N844" i="3" s="1"/>
  <c r="M844" i="3" s="1"/>
  <c r="G843" i="3"/>
  <c r="F843" i="3"/>
  <c r="H843" i="3" s="1"/>
  <c r="W842" i="3"/>
  <c r="V842" i="3"/>
  <c r="T842" i="3"/>
  <c r="O843" i="3"/>
  <c r="O844" i="3" l="1"/>
  <c r="S844" i="3"/>
  <c r="W843" i="3"/>
  <c r="V843" i="3"/>
  <c r="T843" i="3"/>
  <c r="B845" i="3"/>
  <c r="J845" i="3"/>
  <c r="L845" i="3"/>
  <c r="N845" i="3" s="1"/>
  <c r="M845" i="3" s="1"/>
  <c r="P845" i="3"/>
  <c r="R845" i="3" s="1"/>
  <c r="Q845" i="3" s="1"/>
  <c r="D845" i="3"/>
  <c r="E845" i="3"/>
  <c r="C846" i="3"/>
  <c r="I846" i="3" s="1"/>
  <c r="X846" i="3" s="1"/>
  <c r="F844" i="3"/>
  <c r="H844" i="3" s="1"/>
  <c r="G844" i="3"/>
  <c r="V844" i="3" l="1"/>
  <c r="T844" i="3"/>
  <c r="W844" i="3"/>
  <c r="C847" i="3"/>
  <c r="I847" i="3" s="1"/>
  <c r="X847" i="3" s="1"/>
  <c r="D846" i="3"/>
  <c r="P846" i="3"/>
  <c r="R846" i="3" s="1"/>
  <c r="Q846" i="3" s="1"/>
  <c r="L846" i="3"/>
  <c r="N846" i="3" s="1"/>
  <c r="M846" i="3" s="1"/>
  <c r="O846" i="3" s="1"/>
  <c r="J846" i="3"/>
  <c r="B846" i="3"/>
  <c r="E846" i="3"/>
  <c r="S845" i="3"/>
  <c r="O845" i="3"/>
  <c r="G845" i="3"/>
  <c r="F845" i="3"/>
  <c r="H845" i="3" s="1"/>
  <c r="W845" i="3" l="1"/>
  <c r="V845" i="3"/>
  <c r="T845" i="3"/>
  <c r="S846" i="3"/>
  <c r="B847" i="3"/>
  <c r="J847" i="3"/>
  <c r="E847" i="3"/>
  <c r="D847" i="3"/>
  <c r="L847" i="3"/>
  <c r="N847" i="3" s="1"/>
  <c r="M847" i="3" s="1"/>
  <c r="O847" i="3" s="1"/>
  <c r="C848" i="3"/>
  <c r="I848" i="3" s="1"/>
  <c r="X848" i="3" s="1"/>
  <c r="P847" i="3"/>
  <c r="R847" i="3" s="1"/>
  <c r="Q847" i="3" s="1"/>
  <c r="G846" i="3"/>
  <c r="F846" i="3"/>
  <c r="H846" i="3" s="1"/>
  <c r="T846" i="3" l="1"/>
  <c r="W846" i="3"/>
  <c r="V846" i="3"/>
  <c r="D848" i="3"/>
  <c r="L848" i="3"/>
  <c r="N848" i="3" s="1"/>
  <c r="M848" i="3" s="1"/>
  <c r="E848" i="3"/>
  <c r="P848" i="3"/>
  <c r="R848" i="3" s="1"/>
  <c r="Q848" i="3" s="1"/>
  <c r="J848" i="3"/>
  <c r="B848" i="3"/>
  <c r="C849" i="3"/>
  <c r="I849" i="3" s="1"/>
  <c r="X849" i="3" s="1"/>
  <c r="F847" i="3"/>
  <c r="H847" i="3" s="1"/>
  <c r="G847" i="3"/>
  <c r="S847" i="3"/>
  <c r="G848" i="3" l="1"/>
  <c r="F848" i="3"/>
  <c r="H848" i="3" s="1"/>
  <c r="W847" i="3"/>
  <c r="T847" i="3"/>
  <c r="V847" i="3"/>
  <c r="S848" i="3"/>
  <c r="O848" i="3"/>
  <c r="B849" i="3"/>
  <c r="C850" i="3"/>
  <c r="I850" i="3" s="1"/>
  <c r="X850" i="3" s="1"/>
  <c r="L849" i="3"/>
  <c r="N849" i="3" s="1"/>
  <c r="M849" i="3" s="1"/>
  <c r="O849" i="3" s="1"/>
  <c r="E849" i="3"/>
  <c r="D849" i="3"/>
  <c r="J849" i="3"/>
  <c r="P849" i="3"/>
  <c r="R849" i="3" s="1"/>
  <c r="Q849" i="3" s="1"/>
  <c r="S849" i="3" s="1"/>
  <c r="F849" i="3" l="1"/>
  <c r="H849" i="3" s="1"/>
  <c r="G849" i="3"/>
  <c r="V848" i="3"/>
  <c r="T848" i="3"/>
  <c r="W848" i="3"/>
  <c r="L850" i="3"/>
  <c r="N850" i="3" s="1"/>
  <c r="M850" i="3" s="1"/>
  <c r="O850" i="3" s="1"/>
  <c r="B850" i="3"/>
  <c r="C851" i="3"/>
  <c r="I851" i="3" s="1"/>
  <c r="X851" i="3" s="1"/>
  <c r="J850" i="3"/>
  <c r="D850" i="3"/>
  <c r="P850" i="3"/>
  <c r="R850" i="3" s="1"/>
  <c r="Q850" i="3" s="1"/>
  <c r="E850" i="3"/>
  <c r="S850" i="3" l="1"/>
  <c r="F850" i="3"/>
  <c r="H850" i="3" s="1"/>
  <c r="G850" i="3"/>
  <c r="B851" i="3"/>
  <c r="E851" i="3"/>
  <c r="C852" i="3"/>
  <c r="I852" i="3" s="1"/>
  <c r="X852" i="3" s="1"/>
  <c r="D851" i="3"/>
  <c r="J851" i="3"/>
  <c r="P851" i="3"/>
  <c r="R851" i="3" s="1"/>
  <c r="Q851" i="3" s="1"/>
  <c r="L851" i="3"/>
  <c r="N851" i="3" s="1"/>
  <c r="M851" i="3" s="1"/>
  <c r="T849" i="3"/>
  <c r="V849" i="3"/>
  <c r="W849" i="3"/>
  <c r="S851" i="3" l="1"/>
  <c r="O851" i="3"/>
  <c r="F851" i="3"/>
  <c r="H851" i="3" s="1"/>
  <c r="G851" i="3"/>
  <c r="B852" i="3"/>
  <c r="E852" i="3"/>
  <c r="P852" i="3"/>
  <c r="R852" i="3" s="1"/>
  <c r="Q852" i="3" s="1"/>
  <c r="J852" i="3"/>
  <c r="L852" i="3"/>
  <c r="N852" i="3" s="1"/>
  <c r="M852" i="3" s="1"/>
  <c r="C853" i="3"/>
  <c r="I853" i="3" s="1"/>
  <c r="X853" i="3" s="1"/>
  <c r="D852" i="3"/>
  <c r="W850" i="3"/>
  <c r="V850" i="3"/>
  <c r="T850" i="3"/>
  <c r="S852" i="3" l="1"/>
  <c r="G852" i="3"/>
  <c r="F852" i="3"/>
  <c r="H852" i="3" s="1"/>
  <c r="O852" i="3"/>
  <c r="L853" i="3"/>
  <c r="N853" i="3" s="1"/>
  <c r="M853" i="3" s="1"/>
  <c r="P853" i="3"/>
  <c r="R853" i="3" s="1"/>
  <c r="Q853" i="3" s="1"/>
  <c r="D853" i="3"/>
  <c r="E853" i="3"/>
  <c r="B853" i="3"/>
  <c r="J853" i="3"/>
  <c r="C854" i="3"/>
  <c r="I854" i="3" s="1"/>
  <c r="X854" i="3" s="1"/>
  <c r="V851" i="3"/>
  <c r="T851" i="3"/>
  <c r="W851" i="3"/>
  <c r="F853" i="3" l="1"/>
  <c r="H853" i="3" s="1"/>
  <c r="G853" i="3"/>
  <c r="O853" i="3"/>
  <c r="S853" i="3"/>
  <c r="E854" i="3"/>
  <c r="D854" i="3"/>
  <c r="C855" i="3"/>
  <c r="I855" i="3" s="1"/>
  <c r="X855" i="3" s="1"/>
  <c r="L854" i="3"/>
  <c r="N854" i="3" s="1"/>
  <c r="M854" i="3" s="1"/>
  <c r="P854" i="3"/>
  <c r="R854" i="3" s="1"/>
  <c r="Q854" i="3" s="1"/>
  <c r="B854" i="3"/>
  <c r="J854" i="3"/>
  <c r="T852" i="3"/>
  <c r="V852" i="3"/>
  <c r="W852" i="3"/>
  <c r="S854" i="3" l="1"/>
  <c r="O854" i="3"/>
  <c r="F854" i="3"/>
  <c r="H854" i="3" s="1"/>
  <c r="G854" i="3"/>
  <c r="J855" i="3"/>
  <c r="D855" i="3"/>
  <c r="L855" i="3"/>
  <c r="N855" i="3" s="1"/>
  <c r="M855" i="3" s="1"/>
  <c r="P855" i="3"/>
  <c r="R855" i="3" s="1"/>
  <c r="Q855" i="3" s="1"/>
  <c r="C856" i="3"/>
  <c r="I856" i="3" s="1"/>
  <c r="X856" i="3" s="1"/>
  <c r="E855" i="3"/>
  <c r="B855" i="3"/>
  <c r="V853" i="3"/>
  <c r="T853" i="3"/>
  <c r="W853" i="3"/>
  <c r="S855" i="3" l="1"/>
  <c r="O855" i="3"/>
  <c r="W854" i="3"/>
  <c r="V854" i="3"/>
  <c r="T854" i="3"/>
  <c r="F855" i="3"/>
  <c r="H855" i="3" s="1"/>
  <c r="G855" i="3"/>
  <c r="L856" i="3"/>
  <c r="N856" i="3" s="1"/>
  <c r="M856" i="3" s="1"/>
  <c r="D856" i="3"/>
  <c r="P856" i="3"/>
  <c r="R856" i="3" s="1"/>
  <c r="Q856" i="3" s="1"/>
  <c r="S856" i="3" s="1"/>
  <c r="C857" i="3"/>
  <c r="I857" i="3" s="1"/>
  <c r="X857" i="3" s="1"/>
  <c r="B856" i="3"/>
  <c r="J856" i="3"/>
  <c r="E856" i="3"/>
  <c r="V855" i="3" l="1"/>
  <c r="T855" i="3"/>
  <c r="W855" i="3"/>
  <c r="C858" i="3"/>
  <c r="I858" i="3" s="1"/>
  <c r="X858" i="3" s="1"/>
  <c r="B857" i="3"/>
  <c r="E857" i="3"/>
  <c r="P857" i="3"/>
  <c r="R857" i="3" s="1"/>
  <c r="Q857" i="3" s="1"/>
  <c r="L857" i="3"/>
  <c r="N857" i="3" s="1"/>
  <c r="M857" i="3" s="1"/>
  <c r="J857" i="3"/>
  <c r="D857" i="3"/>
  <c r="O856" i="3"/>
  <c r="F856" i="3"/>
  <c r="H856" i="3" s="1"/>
  <c r="G856" i="3"/>
  <c r="O857" i="3" l="1"/>
  <c r="T856" i="3"/>
  <c r="V856" i="3"/>
  <c r="W856" i="3"/>
  <c r="F857" i="3"/>
  <c r="H857" i="3" s="1"/>
  <c r="G857" i="3"/>
  <c r="P858" i="3"/>
  <c r="R858" i="3" s="1"/>
  <c r="Q858" i="3" s="1"/>
  <c r="E858" i="3"/>
  <c r="D858" i="3"/>
  <c r="J858" i="3"/>
  <c r="L858" i="3"/>
  <c r="N858" i="3" s="1"/>
  <c r="M858" i="3" s="1"/>
  <c r="C859" i="3"/>
  <c r="I859" i="3" s="1"/>
  <c r="X859" i="3" s="1"/>
  <c r="B858" i="3"/>
  <c r="S857" i="3"/>
  <c r="O858" i="3" l="1"/>
  <c r="F858" i="3"/>
  <c r="H858" i="3" s="1"/>
  <c r="G858" i="3"/>
  <c r="T857" i="3"/>
  <c r="W857" i="3"/>
  <c r="V857" i="3"/>
  <c r="L859" i="3"/>
  <c r="N859" i="3" s="1"/>
  <c r="M859" i="3" s="1"/>
  <c r="P859" i="3"/>
  <c r="R859" i="3" s="1"/>
  <c r="Q859" i="3" s="1"/>
  <c r="B859" i="3"/>
  <c r="J859" i="3"/>
  <c r="E859" i="3"/>
  <c r="D859" i="3"/>
  <c r="C860" i="3"/>
  <c r="I860" i="3" s="1"/>
  <c r="X860" i="3" s="1"/>
  <c r="S858" i="3"/>
  <c r="O859" i="3" l="1"/>
  <c r="C861" i="3"/>
  <c r="I861" i="3" s="1"/>
  <c r="X861" i="3" s="1"/>
  <c r="J860" i="3"/>
  <c r="B860" i="3"/>
  <c r="P860" i="3"/>
  <c r="R860" i="3" s="1"/>
  <c r="Q860" i="3" s="1"/>
  <c r="D860" i="3"/>
  <c r="E860" i="3"/>
  <c r="L860" i="3"/>
  <c r="N860" i="3" s="1"/>
  <c r="M860" i="3" s="1"/>
  <c r="S859" i="3"/>
  <c r="F859" i="3"/>
  <c r="H859" i="3" s="1"/>
  <c r="G859" i="3"/>
  <c r="V858" i="3"/>
  <c r="W858" i="3"/>
  <c r="T858" i="3"/>
  <c r="O860" i="3" l="1"/>
  <c r="G860" i="3"/>
  <c r="F860" i="3"/>
  <c r="H860" i="3" s="1"/>
  <c r="V859" i="3"/>
  <c r="T859" i="3"/>
  <c r="W859" i="3"/>
  <c r="S860" i="3"/>
  <c r="E861" i="3"/>
  <c r="P861" i="3"/>
  <c r="R861" i="3" s="1"/>
  <c r="Q861" i="3" s="1"/>
  <c r="C862" i="3"/>
  <c r="I862" i="3" s="1"/>
  <c r="X862" i="3" s="1"/>
  <c r="L861" i="3"/>
  <c r="N861" i="3" s="1"/>
  <c r="M861" i="3" s="1"/>
  <c r="D861" i="3"/>
  <c r="J861" i="3"/>
  <c r="B861" i="3"/>
  <c r="S861" i="3" l="1"/>
  <c r="T860" i="3"/>
  <c r="V860" i="3"/>
  <c r="W860" i="3"/>
  <c r="F861" i="3"/>
  <c r="H861" i="3" s="1"/>
  <c r="G861" i="3"/>
  <c r="J862" i="3"/>
  <c r="B862" i="3"/>
  <c r="P862" i="3"/>
  <c r="R862" i="3" s="1"/>
  <c r="Q862" i="3" s="1"/>
  <c r="L862" i="3"/>
  <c r="N862" i="3" s="1"/>
  <c r="M862" i="3" s="1"/>
  <c r="E862" i="3"/>
  <c r="D862" i="3"/>
  <c r="C863" i="3"/>
  <c r="I863" i="3" s="1"/>
  <c r="X863" i="3" s="1"/>
  <c r="O861" i="3"/>
  <c r="O862" i="3" l="1"/>
  <c r="T861" i="3"/>
  <c r="V861" i="3"/>
  <c r="W861" i="3"/>
  <c r="C864" i="3"/>
  <c r="I864" i="3" s="1"/>
  <c r="X864" i="3" s="1"/>
  <c r="L863" i="3"/>
  <c r="N863" i="3" s="1"/>
  <c r="M863" i="3" s="1"/>
  <c r="E863" i="3"/>
  <c r="J863" i="3"/>
  <c r="D863" i="3"/>
  <c r="P863" i="3"/>
  <c r="R863" i="3" s="1"/>
  <c r="Q863" i="3" s="1"/>
  <c r="S863" i="3" s="1"/>
  <c r="B863" i="3"/>
  <c r="F862" i="3"/>
  <c r="H862" i="3" s="1"/>
  <c r="G862" i="3"/>
  <c r="S862" i="3"/>
  <c r="O863" i="3" l="1"/>
  <c r="V862" i="3"/>
  <c r="W862" i="3"/>
  <c r="T862" i="3"/>
  <c r="C865" i="3"/>
  <c r="I865" i="3" s="1"/>
  <c r="X865" i="3" s="1"/>
  <c r="P864" i="3"/>
  <c r="R864" i="3" s="1"/>
  <c r="Q864" i="3" s="1"/>
  <c r="B864" i="3"/>
  <c r="E864" i="3"/>
  <c r="D864" i="3"/>
  <c r="J864" i="3"/>
  <c r="L864" i="3"/>
  <c r="N864" i="3" s="1"/>
  <c r="M864" i="3" s="1"/>
  <c r="O864" i="3" s="1"/>
  <c r="F863" i="3"/>
  <c r="H863" i="3" s="1"/>
  <c r="G863" i="3"/>
  <c r="F864" i="3" l="1"/>
  <c r="H864" i="3" s="1"/>
  <c r="G864" i="3"/>
  <c r="V863" i="3"/>
  <c r="W863" i="3"/>
  <c r="T863" i="3"/>
  <c r="D865" i="3"/>
  <c r="P865" i="3"/>
  <c r="R865" i="3" s="1"/>
  <c r="Q865" i="3" s="1"/>
  <c r="J865" i="3"/>
  <c r="C866" i="3"/>
  <c r="I866" i="3" s="1"/>
  <c r="X866" i="3" s="1"/>
  <c r="L865" i="3"/>
  <c r="N865" i="3" s="1"/>
  <c r="M865" i="3" s="1"/>
  <c r="E865" i="3"/>
  <c r="B865" i="3"/>
  <c r="S864" i="3"/>
  <c r="O865" i="3" l="1"/>
  <c r="S865" i="3"/>
  <c r="F865" i="3"/>
  <c r="H865" i="3" s="1"/>
  <c r="G865" i="3"/>
  <c r="P866" i="3"/>
  <c r="R866" i="3" s="1"/>
  <c r="Q866" i="3" s="1"/>
  <c r="C867" i="3"/>
  <c r="I867" i="3" s="1"/>
  <c r="X867" i="3" s="1"/>
  <c r="B866" i="3"/>
  <c r="J866" i="3"/>
  <c r="E866" i="3"/>
  <c r="D866" i="3"/>
  <c r="L866" i="3"/>
  <c r="N866" i="3" s="1"/>
  <c r="M866" i="3" s="1"/>
  <c r="W864" i="3"/>
  <c r="V864" i="3"/>
  <c r="T864" i="3"/>
  <c r="S866" i="3" l="1"/>
  <c r="B867" i="3"/>
  <c r="L867" i="3"/>
  <c r="N867" i="3" s="1"/>
  <c r="M867" i="3" s="1"/>
  <c r="O867" i="3" s="1"/>
  <c r="D867" i="3"/>
  <c r="P867" i="3"/>
  <c r="R867" i="3" s="1"/>
  <c r="Q867" i="3" s="1"/>
  <c r="J867" i="3"/>
  <c r="E867" i="3"/>
  <c r="C868" i="3"/>
  <c r="I868" i="3" s="1"/>
  <c r="X868" i="3" s="1"/>
  <c r="T865" i="3"/>
  <c r="V865" i="3"/>
  <c r="W865" i="3"/>
  <c r="F866" i="3"/>
  <c r="H866" i="3" s="1"/>
  <c r="G866" i="3"/>
  <c r="O866" i="3"/>
  <c r="S867" i="3" l="1"/>
  <c r="G867" i="3"/>
  <c r="F867" i="3"/>
  <c r="H867" i="3" s="1"/>
  <c r="W866" i="3"/>
  <c r="V866" i="3"/>
  <c r="T866" i="3"/>
  <c r="P868" i="3"/>
  <c r="R868" i="3" s="1"/>
  <c r="Q868" i="3" s="1"/>
  <c r="B868" i="3"/>
  <c r="C869" i="3"/>
  <c r="I869" i="3" s="1"/>
  <c r="X869" i="3" s="1"/>
  <c r="J868" i="3"/>
  <c r="E868" i="3"/>
  <c r="D868" i="3"/>
  <c r="L868" i="3"/>
  <c r="N868" i="3" s="1"/>
  <c r="M868" i="3" s="1"/>
  <c r="O868" i="3" s="1"/>
  <c r="S868" i="3" l="1"/>
  <c r="G868" i="3"/>
  <c r="F868" i="3"/>
  <c r="H868" i="3" s="1"/>
  <c r="W867" i="3"/>
  <c r="V867" i="3"/>
  <c r="T867" i="3"/>
  <c r="L869" i="3"/>
  <c r="N869" i="3" s="1"/>
  <c r="M869" i="3" s="1"/>
  <c r="C870" i="3"/>
  <c r="I870" i="3" s="1"/>
  <c r="X870" i="3" s="1"/>
  <c r="J869" i="3"/>
  <c r="B869" i="3"/>
  <c r="D869" i="3"/>
  <c r="P869" i="3"/>
  <c r="R869" i="3" s="1"/>
  <c r="Q869" i="3" s="1"/>
  <c r="S869" i="3" s="1"/>
  <c r="E869" i="3"/>
  <c r="O869" i="3" l="1"/>
  <c r="T868" i="3"/>
  <c r="W868" i="3"/>
  <c r="V868" i="3"/>
  <c r="B870" i="3"/>
  <c r="D870" i="3"/>
  <c r="P870" i="3"/>
  <c r="R870" i="3" s="1"/>
  <c r="Q870" i="3" s="1"/>
  <c r="L870" i="3"/>
  <c r="N870" i="3" s="1"/>
  <c r="M870" i="3" s="1"/>
  <c r="O870" i="3" s="1"/>
  <c r="C871" i="3"/>
  <c r="I871" i="3" s="1"/>
  <c r="X871" i="3" s="1"/>
  <c r="E870" i="3"/>
  <c r="J870" i="3"/>
  <c r="F869" i="3"/>
  <c r="H869" i="3" s="1"/>
  <c r="G869" i="3"/>
  <c r="F870" i="3" l="1"/>
  <c r="H870" i="3" s="1"/>
  <c r="G870" i="3"/>
  <c r="J871" i="3"/>
  <c r="L871" i="3"/>
  <c r="N871" i="3" s="1"/>
  <c r="M871" i="3" s="1"/>
  <c r="E871" i="3"/>
  <c r="D871" i="3"/>
  <c r="P871" i="3"/>
  <c r="R871" i="3" s="1"/>
  <c r="Q871" i="3" s="1"/>
  <c r="B871" i="3"/>
  <c r="C872" i="3"/>
  <c r="I872" i="3" s="1"/>
  <c r="X872" i="3" s="1"/>
  <c r="V869" i="3"/>
  <c r="W869" i="3"/>
  <c r="T869" i="3"/>
  <c r="S870" i="3"/>
  <c r="S871" i="3" l="1"/>
  <c r="O871" i="3"/>
  <c r="J872" i="3"/>
  <c r="D872" i="3"/>
  <c r="P872" i="3"/>
  <c r="R872" i="3" s="1"/>
  <c r="Q872" i="3" s="1"/>
  <c r="C873" i="3"/>
  <c r="I873" i="3" s="1"/>
  <c r="X873" i="3" s="1"/>
  <c r="E872" i="3"/>
  <c r="L872" i="3"/>
  <c r="N872" i="3" s="1"/>
  <c r="M872" i="3" s="1"/>
  <c r="B872" i="3"/>
  <c r="G871" i="3"/>
  <c r="F871" i="3"/>
  <c r="H871" i="3" s="1"/>
  <c r="W870" i="3"/>
  <c r="T870" i="3"/>
  <c r="V870" i="3"/>
  <c r="O872" i="3" l="1"/>
  <c r="G872" i="3"/>
  <c r="F872" i="3"/>
  <c r="H872" i="3" s="1"/>
  <c r="J873" i="3"/>
  <c r="L873" i="3"/>
  <c r="N873" i="3" s="1"/>
  <c r="M873" i="3" s="1"/>
  <c r="B873" i="3"/>
  <c r="C874" i="3"/>
  <c r="I874" i="3" s="1"/>
  <c r="X874" i="3" s="1"/>
  <c r="E873" i="3"/>
  <c r="D873" i="3"/>
  <c r="P873" i="3"/>
  <c r="R873" i="3" s="1"/>
  <c r="Q873" i="3" s="1"/>
  <c r="S873" i="3" s="1"/>
  <c r="V871" i="3"/>
  <c r="W871" i="3"/>
  <c r="T871" i="3"/>
  <c r="S872" i="3"/>
  <c r="T872" i="3" l="1"/>
  <c r="W872" i="3"/>
  <c r="V872" i="3"/>
  <c r="D874" i="3"/>
  <c r="P874" i="3"/>
  <c r="R874" i="3" s="1"/>
  <c r="Q874" i="3" s="1"/>
  <c r="C875" i="3"/>
  <c r="I875" i="3" s="1"/>
  <c r="X875" i="3" s="1"/>
  <c r="E874" i="3"/>
  <c r="L874" i="3"/>
  <c r="N874" i="3" s="1"/>
  <c r="M874" i="3" s="1"/>
  <c r="B874" i="3"/>
  <c r="J874" i="3"/>
  <c r="O873" i="3"/>
  <c r="F873" i="3"/>
  <c r="H873" i="3" s="1"/>
  <c r="G873" i="3"/>
  <c r="O874" i="3" l="1"/>
  <c r="V873" i="3"/>
  <c r="W873" i="3"/>
  <c r="T873" i="3"/>
  <c r="G874" i="3"/>
  <c r="F874" i="3"/>
  <c r="H874" i="3" s="1"/>
  <c r="C876" i="3"/>
  <c r="I876" i="3" s="1"/>
  <c r="X876" i="3" s="1"/>
  <c r="B875" i="3"/>
  <c r="P875" i="3"/>
  <c r="R875" i="3" s="1"/>
  <c r="Q875" i="3" s="1"/>
  <c r="E875" i="3"/>
  <c r="L875" i="3"/>
  <c r="N875" i="3" s="1"/>
  <c r="M875" i="3" s="1"/>
  <c r="D875" i="3"/>
  <c r="J875" i="3"/>
  <c r="S874" i="3"/>
  <c r="O875" i="3" l="1"/>
  <c r="S875" i="3"/>
  <c r="W874" i="3"/>
  <c r="T874" i="3"/>
  <c r="V874" i="3"/>
  <c r="F875" i="3"/>
  <c r="H875" i="3" s="1"/>
  <c r="G875" i="3"/>
  <c r="B876" i="3"/>
  <c r="L876" i="3"/>
  <c r="N876" i="3" s="1"/>
  <c r="M876" i="3" s="1"/>
  <c r="P876" i="3"/>
  <c r="R876" i="3" s="1"/>
  <c r="Q876" i="3" s="1"/>
  <c r="S876" i="3" s="1"/>
  <c r="C877" i="3"/>
  <c r="I877" i="3" s="1"/>
  <c r="X877" i="3" s="1"/>
  <c r="J876" i="3"/>
  <c r="D876" i="3"/>
  <c r="E876" i="3"/>
  <c r="O876" i="3" l="1"/>
  <c r="J877" i="3"/>
  <c r="D877" i="3"/>
  <c r="C878" i="3"/>
  <c r="I878" i="3" s="1"/>
  <c r="X878" i="3" s="1"/>
  <c r="E877" i="3"/>
  <c r="B877" i="3"/>
  <c r="P877" i="3"/>
  <c r="R877" i="3" s="1"/>
  <c r="Q877" i="3" s="1"/>
  <c r="L877" i="3"/>
  <c r="N877" i="3" s="1"/>
  <c r="M877" i="3" s="1"/>
  <c r="O877" i="3" s="1"/>
  <c r="F876" i="3"/>
  <c r="H876" i="3" s="1"/>
  <c r="G876" i="3"/>
  <c r="T875" i="3"/>
  <c r="V875" i="3"/>
  <c r="W875" i="3"/>
  <c r="S877" i="3" l="1"/>
  <c r="F877" i="3"/>
  <c r="H877" i="3" s="1"/>
  <c r="G877" i="3"/>
  <c r="L878" i="3"/>
  <c r="N878" i="3" s="1"/>
  <c r="M878" i="3" s="1"/>
  <c r="P878" i="3"/>
  <c r="R878" i="3" s="1"/>
  <c r="Q878" i="3" s="1"/>
  <c r="S878" i="3" s="1"/>
  <c r="C879" i="3"/>
  <c r="I879" i="3" s="1"/>
  <c r="X879" i="3" s="1"/>
  <c r="D878" i="3"/>
  <c r="J878" i="3"/>
  <c r="E878" i="3"/>
  <c r="B878" i="3"/>
  <c r="T876" i="3"/>
  <c r="V876" i="3"/>
  <c r="W876" i="3"/>
  <c r="O878" i="3" l="1"/>
  <c r="G878" i="3"/>
  <c r="F878" i="3"/>
  <c r="H878" i="3" s="1"/>
  <c r="D879" i="3"/>
  <c r="L879" i="3"/>
  <c r="N879" i="3" s="1"/>
  <c r="M879" i="3" s="1"/>
  <c r="O879" i="3" s="1"/>
  <c r="P879" i="3"/>
  <c r="R879" i="3" s="1"/>
  <c r="Q879" i="3" s="1"/>
  <c r="B879" i="3"/>
  <c r="C880" i="3"/>
  <c r="I880" i="3" s="1"/>
  <c r="X880" i="3" s="1"/>
  <c r="E879" i="3"/>
  <c r="J879" i="3"/>
  <c r="T877" i="3"/>
  <c r="V877" i="3"/>
  <c r="W877" i="3"/>
  <c r="S879" i="3" l="1"/>
  <c r="G879" i="3"/>
  <c r="F879" i="3"/>
  <c r="H879" i="3" s="1"/>
  <c r="T878" i="3"/>
  <c r="W878" i="3"/>
  <c r="V878" i="3"/>
  <c r="E880" i="3"/>
  <c r="L880" i="3"/>
  <c r="N880" i="3" s="1"/>
  <c r="M880" i="3" s="1"/>
  <c r="C881" i="3"/>
  <c r="I881" i="3" s="1"/>
  <c r="X881" i="3" s="1"/>
  <c r="J880" i="3"/>
  <c r="D880" i="3"/>
  <c r="P880" i="3"/>
  <c r="R880" i="3" s="1"/>
  <c r="Q880" i="3" s="1"/>
  <c r="S880" i="3" s="1"/>
  <c r="B880" i="3"/>
  <c r="O880" i="3" l="1"/>
  <c r="F880" i="3"/>
  <c r="H880" i="3" s="1"/>
  <c r="G880" i="3"/>
  <c r="T879" i="3"/>
  <c r="W879" i="3"/>
  <c r="V879" i="3"/>
  <c r="B881" i="3"/>
  <c r="E881" i="3"/>
  <c r="P881" i="3"/>
  <c r="R881" i="3" s="1"/>
  <c r="Q881" i="3" s="1"/>
  <c r="L881" i="3"/>
  <c r="N881" i="3" s="1"/>
  <c r="M881" i="3" s="1"/>
  <c r="J881" i="3"/>
  <c r="D881" i="3"/>
  <c r="C882" i="3"/>
  <c r="I882" i="3" s="1"/>
  <c r="X882" i="3" s="1"/>
  <c r="B882" i="3" l="1"/>
  <c r="D882" i="3"/>
  <c r="E882" i="3"/>
  <c r="L882" i="3"/>
  <c r="N882" i="3" s="1"/>
  <c r="M882" i="3" s="1"/>
  <c r="C883" i="3"/>
  <c r="I883" i="3" s="1"/>
  <c r="X883" i="3" s="1"/>
  <c r="J882" i="3"/>
  <c r="P882" i="3"/>
  <c r="R882" i="3" s="1"/>
  <c r="Q882" i="3" s="1"/>
  <c r="T880" i="3"/>
  <c r="W880" i="3"/>
  <c r="V880" i="3"/>
  <c r="S881" i="3"/>
  <c r="O881" i="3"/>
  <c r="G881" i="3"/>
  <c r="F881" i="3"/>
  <c r="H881" i="3" s="1"/>
  <c r="F882" i="3" l="1"/>
  <c r="H882" i="3" s="1"/>
  <c r="G882" i="3"/>
  <c r="D883" i="3"/>
  <c r="J883" i="3"/>
  <c r="L883" i="3"/>
  <c r="N883" i="3" s="1"/>
  <c r="M883" i="3" s="1"/>
  <c r="C884" i="3"/>
  <c r="I884" i="3" s="1"/>
  <c r="X884" i="3" s="1"/>
  <c r="B883" i="3"/>
  <c r="E883" i="3"/>
  <c r="P883" i="3"/>
  <c r="R883" i="3" s="1"/>
  <c r="Q883" i="3" s="1"/>
  <c r="T881" i="3"/>
  <c r="V881" i="3"/>
  <c r="W881" i="3"/>
  <c r="O882" i="3"/>
  <c r="S882" i="3"/>
  <c r="S883" i="3" l="1"/>
  <c r="O883" i="3"/>
  <c r="J884" i="3"/>
  <c r="P884" i="3"/>
  <c r="R884" i="3" s="1"/>
  <c r="Q884" i="3" s="1"/>
  <c r="S884" i="3" s="1"/>
  <c r="E884" i="3"/>
  <c r="C885" i="3"/>
  <c r="I885" i="3" s="1"/>
  <c r="X885" i="3" s="1"/>
  <c r="B884" i="3"/>
  <c r="L884" i="3"/>
  <c r="N884" i="3" s="1"/>
  <c r="M884" i="3" s="1"/>
  <c r="D884" i="3"/>
  <c r="F883" i="3"/>
  <c r="H883" i="3" s="1"/>
  <c r="G883" i="3"/>
  <c r="T882" i="3"/>
  <c r="W882" i="3"/>
  <c r="V882" i="3"/>
  <c r="T883" i="3" l="1"/>
  <c r="V883" i="3"/>
  <c r="W883" i="3"/>
  <c r="L885" i="3"/>
  <c r="N885" i="3" s="1"/>
  <c r="M885" i="3" s="1"/>
  <c r="P885" i="3"/>
  <c r="R885" i="3" s="1"/>
  <c r="Q885" i="3" s="1"/>
  <c r="S885" i="3" s="1"/>
  <c r="C886" i="3"/>
  <c r="I886" i="3" s="1"/>
  <c r="X886" i="3" s="1"/>
  <c r="J885" i="3"/>
  <c r="B885" i="3"/>
  <c r="D885" i="3"/>
  <c r="E885" i="3"/>
  <c r="F884" i="3"/>
  <c r="H884" i="3" s="1"/>
  <c r="G884" i="3"/>
  <c r="O884" i="3"/>
  <c r="V884" i="3" l="1"/>
  <c r="W884" i="3"/>
  <c r="T884" i="3"/>
  <c r="L886" i="3"/>
  <c r="N886" i="3" s="1"/>
  <c r="M886" i="3" s="1"/>
  <c r="O886" i="3" s="1"/>
  <c r="P886" i="3"/>
  <c r="R886" i="3" s="1"/>
  <c r="Q886" i="3" s="1"/>
  <c r="D886" i="3"/>
  <c r="C887" i="3"/>
  <c r="I887" i="3" s="1"/>
  <c r="X887" i="3" s="1"/>
  <c r="B886" i="3"/>
  <c r="E886" i="3"/>
  <c r="J886" i="3"/>
  <c r="O885" i="3"/>
  <c r="F885" i="3"/>
  <c r="H885" i="3" s="1"/>
  <c r="G885" i="3"/>
  <c r="S886" i="3" l="1"/>
  <c r="G886" i="3"/>
  <c r="F886" i="3"/>
  <c r="H886" i="3" s="1"/>
  <c r="W885" i="3"/>
  <c r="T885" i="3"/>
  <c r="V885" i="3"/>
  <c r="J887" i="3"/>
  <c r="P887" i="3"/>
  <c r="R887" i="3" s="1"/>
  <c r="Q887" i="3" s="1"/>
  <c r="D887" i="3"/>
  <c r="E887" i="3"/>
  <c r="L887" i="3"/>
  <c r="N887" i="3" s="1"/>
  <c r="M887" i="3" s="1"/>
  <c r="C888" i="3"/>
  <c r="I888" i="3" s="1"/>
  <c r="X888" i="3" s="1"/>
  <c r="B887" i="3"/>
  <c r="O887" i="3" l="1"/>
  <c r="E888" i="3"/>
  <c r="D888" i="3"/>
  <c r="L888" i="3"/>
  <c r="N888" i="3" s="1"/>
  <c r="M888" i="3" s="1"/>
  <c r="B888" i="3"/>
  <c r="P888" i="3"/>
  <c r="R888" i="3" s="1"/>
  <c r="Q888" i="3" s="1"/>
  <c r="J888" i="3"/>
  <c r="C889" i="3"/>
  <c r="I889" i="3" s="1"/>
  <c r="X889" i="3" s="1"/>
  <c r="T886" i="3"/>
  <c r="W886" i="3"/>
  <c r="V886" i="3"/>
  <c r="S887" i="3"/>
  <c r="F887" i="3"/>
  <c r="H887" i="3" s="1"/>
  <c r="G887" i="3"/>
  <c r="O888" i="3" l="1"/>
  <c r="W887" i="3"/>
  <c r="V887" i="3"/>
  <c r="T887" i="3"/>
  <c r="S888" i="3"/>
  <c r="E889" i="3"/>
  <c r="J889" i="3"/>
  <c r="D889" i="3"/>
  <c r="L889" i="3"/>
  <c r="N889" i="3" s="1"/>
  <c r="M889" i="3" s="1"/>
  <c r="P889" i="3"/>
  <c r="R889" i="3" s="1"/>
  <c r="Q889" i="3" s="1"/>
  <c r="B889" i="3"/>
  <c r="C890" i="3"/>
  <c r="I890" i="3" s="1"/>
  <c r="X890" i="3" s="1"/>
  <c r="F888" i="3"/>
  <c r="H888" i="3" s="1"/>
  <c r="G888" i="3"/>
  <c r="T888" i="3" l="1"/>
  <c r="V888" i="3"/>
  <c r="W888" i="3"/>
  <c r="O889" i="3"/>
  <c r="F889" i="3"/>
  <c r="H889" i="3" s="1"/>
  <c r="G889" i="3"/>
  <c r="S889" i="3"/>
  <c r="L890" i="3"/>
  <c r="N890" i="3" s="1"/>
  <c r="M890" i="3" s="1"/>
  <c r="D890" i="3"/>
  <c r="C891" i="3"/>
  <c r="I891" i="3" s="1"/>
  <c r="X891" i="3" s="1"/>
  <c r="B890" i="3"/>
  <c r="J890" i="3"/>
  <c r="P890" i="3"/>
  <c r="R890" i="3" s="1"/>
  <c r="Q890" i="3" s="1"/>
  <c r="E890" i="3"/>
  <c r="V889" i="3" l="1"/>
  <c r="W889" i="3"/>
  <c r="T889" i="3"/>
  <c r="J891" i="3"/>
  <c r="L891" i="3"/>
  <c r="N891" i="3" s="1"/>
  <c r="M891" i="3" s="1"/>
  <c r="E891" i="3"/>
  <c r="C892" i="3"/>
  <c r="I892" i="3" s="1"/>
  <c r="X892" i="3" s="1"/>
  <c r="D891" i="3"/>
  <c r="P891" i="3"/>
  <c r="R891" i="3" s="1"/>
  <c r="Q891" i="3" s="1"/>
  <c r="B891" i="3"/>
  <c r="O890" i="3"/>
  <c r="S890" i="3"/>
  <c r="G890" i="3"/>
  <c r="F890" i="3"/>
  <c r="H890" i="3" s="1"/>
  <c r="S891" i="3" l="1"/>
  <c r="F891" i="3"/>
  <c r="H891" i="3" s="1"/>
  <c r="G891" i="3"/>
  <c r="O891" i="3"/>
  <c r="L892" i="3"/>
  <c r="N892" i="3" s="1"/>
  <c r="M892" i="3" s="1"/>
  <c r="B892" i="3"/>
  <c r="P892" i="3"/>
  <c r="R892" i="3" s="1"/>
  <c r="Q892" i="3" s="1"/>
  <c r="E892" i="3"/>
  <c r="C893" i="3"/>
  <c r="I893" i="3" s="1"/>
  <c r="X893" i="3" s="1"/>
  <c r="J892" i="3"/>
  <c r="D892" i="3"/>
  <c r="V890" i="3"/>
  <c r="W890" i="3"/>
  <c r="T890" i="3"/>
  <c r="O892" i="3" l="1"/>
  <c r="F892" i="3"/>
  <c r="H892" i="3" s="1"/>
  <c r="G892" i="3"/>
  <c r="S892" i="3"/>
  <c r="D893" i="3"/>
  <c r="B893" i="3"/>
  <c r="L893" i="3"/>
  <c r="N893" i="3" s="1"/>
  <c r="M893" i="3" s="1"/>
  <c r="P893" i="3"/>
  <c r="R893" i="3" s="1"/>
  <c r="Q893" i="3" s="1"/>
  <c r="E893" i="3"/>
  <c r="J893" i="3"/>
  <c r="C894" i="3"/>
  <c r="I894" i="3" s="1"/>
  <c r="X894" i="3" s="1"/>
  <c r="V891" i="3"/>
  <c r="W891" i="3"/>
  <c r="T891" i="3"/>
  <c r="O893" i="3" l="1"/>
  <c r="F893" i="3"/>
  <c r="H893" i="3" s="1"/>
  <c r="G893" i="3"/>
  <c r="S893" i="3"/>
  <c r="B894" i="3"/>
  <c r="E894" i="3"/>
  <c r="D894" i="3"/>
  <c r="C895" i="3"/>
  <c r="I895" i="3" s="1"/>
  <c r="X895" i="3" s="1"/>
  <c r="J894" i="3"/>
  <c r="L894" i="3"/>
  <c r="N894" i="3" s="1"/>
  <c r="M894" i="3" s="1"/>
  <c r="P894" i="3"/>
  <c r="R894" i="3" s="1"/>
  <c r="Q894" i="3" s="1"/>
  <c r="W892" i="3"/>
  <c r="T892" i="3"/>
  <c r="V892" i="3"/>
  <c r="S894" i="3" l="1"/>
  <c r="O894" i="3"/>
  <c r="J895" i="3"/>
  <c r="P895" i="3"/>
  <c r="R895" i="3" s="1"/>
  <c r="Q895" i="3" s="1"/>
  <c r="E895" i="3"/>
  <c r="B895" i="3"/>
  <c r="L895" i="3"/>
  <c r="N895" i="3" s="1"/>
  <c r="M895" i="3" s="1"/>
  <c r="O895" i="3" s="1"/>
  <c r="C896" i="3"/>
  <c r="I896" i="3" s="1"/>
  <c r="X896" i="3" s="1"/>
  <c r="D895" i="3"/>
  <c r="F894" i="3"/>
  <c r="H894" i="3" s="1"/>
  <c r="G894" i="3"/>
  <c r="W893" i="3"/>
  <c r="T893" i="3"/>
  <c r="V893" i="3"/>
  <c r="S895" i="3" l="1"/>
  <c r="V894" i="3"/>
  <c r="W894" i="3"/>
  <c r="T894" i="3"/>
  <c r="F895" i="3"/>
  <c r="H895" i="3" s="1"/>
  <c r="G895" i="3"/>
  <c r="J896" i="3"/>
  <c r="B896" i="3"/>
  <c r="E896" i="3"/>
  <c r="C897" i="3"/>
  <c r="I897" i="3" s="1"/>
  <c r="X897" i="3" s="1"/>
  <c r="P896" i="3"/>
  <c r="R896" i="3" s="1"/>
  <c r="Q896" i="3" s="1"/>
  <c r="L896" i="3"/>
  <c r="N896" i="3" s="1"/>
  <c r="M896" i="3" s="1"/>
  <c r="O896" i="3" s="1"/>
  <c r="D896" i="3"/>
  <c r="S896" i="3" l="1"/>
  <c r="G896" i="3"/>
  <c r="F896" i="3"/>
  <c r="H896" i="3" s="1"/>
  <c r="V895" i="3"/>
  <c r="T895" i="3"/>
  <c r="W895" i="3"/>
  <c r="C898" i="3"/>
  <c r="I898" i="3" s="1"/>
  <c r="X898" i="3" s="1"/>
  <c r="P897" i="3"/>
  <c r="R897" i="3" s="1"/>
  <c r="Q897" i="3" s="1"/>
  <c r="J897" i="3"/>
  <c r="B897" i="3"/>
  <c r="D897" i="3"/>
  <c r="E897" i="3"/>
  <c r="L897" i="3"/>
  <c r="N897" i="3" s="1"/>
  <c r="M897" i="3" s="1"/>
  <c r="O897" i="3" s="1"/>
  <c r="P898" i="3" l="1"/>
  <c r="R898" i="3" s="1"/>
  <c r="Q898" i="3" s="1"/>
  <c r="C899" i="3"/>
  <c r="I899" i="3" s="1"/>
  <c r="X899" i="3" s="1"/>
  <c r="D898" i="3"/>
  <c r="L898" i="3"/>
  <c r="N898" i="3" s="1"/>
  <c r="M898" i="3" s="1"/>
  <c r="J898" i="3"/>
  <c r="B898" i="3"/>
  <c r="E898" i="3"/>
  <c r="T896" i="3"/>
  <c r="W896" i="3"/>
  <c r="V896" i="3"/>
  <c r="S897" i="3"/>
  <c r="G897" i="3"/>
  <c r="F897" i="3"/>
  <c r="H897" i="3" s="1"/>
  <c r="S898" i="3" l="1"/>
  <c r="V897" i="3"/>
  <c r="W897" i="3"/>
  <c r="T897" i="3"/>
  <c r="G898" i="3"/>
  <c r="F898" i="3"/>
  <c r="H898" i="3" s="1"/>
  <c r="O898" i="3"/>
  <c r="L899" i="3"/>
  <c r="N899" i="3" s="1"/>
  <c r="M899" i="3" s="1"/>
  <c r="C900" i="3"/>
  <c r="I900" i="3" s="1"/>
  <c r="X900" i="3" s="1"/>
  <c r="J899" i="3"/>
  <c r="E899" i="3"/>
  <c r="B899" i="3"/>
  <c r="D899" i="3"/>
  <c r="P899" i="3"/>
  <c r="R899" i="3" s="1"/>
  <c r="Q899" i="3" s="1"/>
  <c r="B900" i="3" l="1"/>
  <c r="P900" i="3"/>
  <c r="R900" i="3" s="1"/>
  <c r="Q900" i="3" s="1"/>
  <c r="J900" i="3"/>
  <c r="L900" i="3"/>
  <c r="N900" i="3" s="1"/>
  <c r="M900" i="3" s="1"/>
  <c r="C901" i="3"/>
  <c r="I901" i="3" s="1"/>
  <c r="X901" i="3" s="1"/>
  <c r="D900" i="3"/>
  <c r="E900" i="3"/>
  <c r="S899" i="3"/>
  <c r="O899" i="3"/>
  <c r="V898" i="3"/>
  <c r="T898" i="3"/>
  <c r="W898" i="3"/>
  <c r="G899" i="3"/>
  <c r="F899" i="3"/>
  <c r="H899" i="3" s="1"/>
  <c r="J901" i="3" l="1"/>
  <c r="L901" i="3"/>
  <c r="N901" i="3" s="1"/>
  <c r="M901" i="3" s="1"/>
  <c r="P901" i="3"/>
  <c r="R901" i="3" s="1"/>
  <c r="Q901" i="3" s="1"/>
  <c r="E901" i="3"/>
  <c r="C902" i="3"/>
  <c r="I902" i="3" s="1"/>
  <c r="X902" i="3" s="1"/>
  <c r="B901" i="3"/>
  <c r="D901" i="3"/>
  <c r="O900" i="3"/>
  <c r="G900" i="3"/>
  <c r="F900" i="3"/>
  <c r="H900" i="3" s="1"/>
  <c r="V899" i="3"/>
  <c r="W899" i="3"/>
  <c r="T899" i="3"/>
  <c r="S900" i="3"/>
  <c r="F901" i="3" l="1"/>
  <c r="H901" i="3" s="1"/>
  <c r="G901" i="3"/>
  <c r="D902" i="3"/>
  <c r="L902" i="3"/>
  <c r="N902" i="3" s="1"/>
  <c r="M902" i="3" s="1"/>
  <c r="O902" i="3" s="1"/>
  <c r="B902" i="3"/>
  <c r="P902" i="3"/>
  <c r="R902" i="3" s="1"/>
  <c r="Q902" i="3" s="1"/>
  <c r="J902" i="3"/>
  <c r="E902" i="3"/>
  <c r="C903" i="3"/>
  <c r="I903" i="3" s="1"/>
  <c r="X903" i="3" s="1"/>
  <c r="S901" i="3"/>
  <c r="T900" i="3"/>
  <c r="W900" i="3"/>
  <c r="V900" i="3"/>
  <c r="O901" i="3"/>
  <c r="S902" i="3" l="1"/>
  <c r="L903" i="3"/>
  <c r="N903" i="3" s="1"/>
  <c r="M903" i="3" s="1"/>
  <c r="C904" i="3"/>
  <c r="I904" i="3" s="1"/>
  <c r="X904" i="3" s="1"/>
  <c r="B903" i="3"/>
  <c r="D903" i="3"/>
  <c r="E903" i="3"/>
  <c r="P903" i="3"/>
  <c r="R903" i="3" s="1"/>
  <c r="Q903" i="3" s="1"/>
  <c r="J903" i="3"/>
  <c r="F902" i="3"/>
  <c r="H902" i="3" s="1"/>
  <c r="G902" i="3"/>
  <c r="V901" i="3"/>
  <c r="T901" i="3"/>
  <c r="W901" i="3"/>
  <c r="W902" i="3" l="1"/>
  <c r="V902" i="3"/>
  <c r="T902" i="3"/>
  <c r="G903" i="3"/>
  <c r="F903" i="3"/>
  <c r="H903" i="3" s="1"/>
  <c r="O903" i="3"/>
  <c r="L904" i="3"/>
  <c r="N904" i="3" s="1"/>
  <c r="M904" i="3" s="1"/>
  <c r="P904" i="3"/>
  <c r="R904" i="3" s="1"/>
  <c r="Q904" i="3" s="1"/>
  <c r="C905" i="3"/>
  <c r="I905" i="3" s="1"/>
  <c r="X905" i="3" s="1"/>
  <c r="J904" i="3"/>
  <c r="B904" i="3"/>
  <c r="E904" i="3"/>
  <c r="D904" i="3"/>
  <c r="S903" i="3"/>
  <c r="S904" i="3" l="1"/>
  <c r="T903" i="3"/>
  <c r="W903" i="3"/>
  <c r="V903" i="3"/>
  <c r="G904" i="3"/>
  <c r="F904" i="3"/>
  <c r="H904" i="3" s="1"/>
  <c r="O904" i="3"/>
  <c r="C906" i="3"/>
  <c r="I906" i="3" s="1"/>
  <c r="X906" i="3" s="1"/>
  <c r="L905" i="3"/>
  <c r="N905" i="3" s="1"/>
  <c r="M905" i="3" s="1"/>
  <c r="J905" i="3"/>
  <c r="B905" i="3"/>
  <c r="P905" i="3"/>
  <c r="R905" i="3" s="1"/>
  <c r="Q905" i="3" s="1"/>
  <c r="D905" i="3"/>
  <c r="E905" i="3"/>
  <c r="O905" i="3" l="1"/>
  <c r="F905" i="3"/>
  <c r="H905" i="3" s="1"/>
  <c r="G905" i="3"/>
  <c r="J906" i="3"/>
  <c r="P906" i="3"/>
  <c r="R906" i="3" s="1"/>
  <c r="Q906" i="3" s="1"/>
  <c r="S906" i="3" s="1"/>
  <c r="B906" i="3"/>
  <c r="E906" i="3"/>
  <c r="C907" i="3"/>
  <c r="I907" i="3" s="1"/>
  <c r="X907" i="3" s="1"/>
  <c r="D906" i="3"/>
  <c r="L906" i="3"/>
  <c r="N906" i="3" s="1"/>
  <c r="M906" i="3" s="1"/>
  <c r="O906" i="3" s="1"/>
  <c r="V904" i="3"/>
  <c r="W904" i="3"/>
  <c r="T904" i="3"/>
  <c r="S905" i="3"/>
  <c r="F906" i="3" l="1"/>
  <c r="H906" i="3" s="1"/>
  <c r="G906" i="3"/>
  <c r="B907" i="3"/>
  <c r="J907" i="3"/>
  <c r="E907" i="3"/>
  <c r="L907" i="3"/>
  <c r="N907" i="3" s="1"/>
  <c r="M907" i="3" s="1"/>
  <c r="P907" i="3"/>
  <c r="R907" i="3" s="1"/>
  <c r="Q907" i="3" s="1"/>
  <c r="D907" i="3"/>
  <c r="C908" i="3"/>
  <c r="I908" i="3" s="1"/>
  <c r="X908" i="3" s="1"/>
  <c r="V905" i="3"/>
  <c r="W905" i="3"/>
  <c r="T905" i="3"/>
  <c r="V906" i="3" l="1"/>
  <c r="W906" i="3"/>
  <c r="T906" i="3"/>
  <c r="O907" i="3"/>
  <c r="S907" i="3"/>
  <c r="G907" i="3"/>
  <c r="F907" i="3"/>
  <c r="H907" i="3" s="1"/>
  <c r="C909" i="3"/>
  <c r="I909" i="3" s="1"/>
  <c r="X909" i="3" s="1"/>
  <c r="D908" i="3"/>
  <c r="B908" i="3"/>
  <c r="J908" i="3"/>
  <c r="L908" i="3"/>
  <c r="N908" i="3" s="1"/>
  <c r="M908" i="3" s="1"/>
  <c r="E908" i="3"/>
  <c r="P908" i="3"/>
  <c r="R908" i="3" s="1"/>
  <c r="Q908" i="3" s="1"/>
  <c r="W907" i="3" l="1"/>
  <c r="T907" i="3"/>
  <c r="V907" i="3"/>
  <c r="O908" i="3"/>
  <c r="F908" i="3"/>
  <c r="H908" i="3" s="1"/>
  <c r="G908" i="3"/>
  <c r="S908" i="3"/>
  <c r="C910" i="3"/>
  <c r="I910" i="3" s="1"/>
  <c r="X910" i="3" s="1"/>
  <c r="L909" i="3"/>
  <c r="N909" i="3" s="1"/>
  <c r="M909" i="3" s="1"/>
  <c r="B909" i="3"/>
  <c r="D909" i="3"/>
  <c r="P909" i="3"/>
  <c r="R909" i="3" s="1"/>
  <c r="Q909" i="3" s="1"/>
  <c r="E909" i="3"/>
  <c r="J909" i="3"/>
  <c r="G909" i="3" l="1"/>
  <c r="F909" i="3"/>
  <c r="H909" i="3" s="1"/>
  <c r="O909" i="3"/>
  <c r="S909" i="3"/>
  <c r="T908" i="3"/>
  <c r="V908" i="3"/>
  <c r="W908" i="3"/>
  <c r="C911" i="3"/>
  <c r="I911" i="3" s="1"/>
  <c r="X911" i="3" s="1"/>
  <c r="E910" i="3"/>
  <c r="B910" i="3"/>
  <c r="D910" i="3"/>
  <c r="L910" i="3"/>
  <c r="N910" i="3" s="1"/>
  <c r="M910" i="3" s="1"/>
  <c r="P910" i="3"/>
  <c r="R910" i="3" s="1"/>
  <c r="Q910" i="3" s="1"/>
  <c r="J910" i="3"/>
  <c r="O910" i="3" l="1"/>
  <c r="C912" i="3"/>
  <c r="I912" i="3" s="1"/>
  <c r="X912" i="3" s="1"/>
  <c r="P911" i="3"/>
  <c r="R911" i="3" s="1"/>
  <c r="Q911" i="3" s="1"/>
  <c r="J911" i="3"/>
  <c r="B911" i="3"/>
  <c r="E911" i="3"/>
  <c r="L911" i="3"/>
  <c r="N911" i="3" s="1"/>
  <c r="M911" i="3" s="1"/>
  <c r="D911" i="3"/>
  <c r="T909" i="3"/>
  <c r="W909" i="3"/>
  <c r="V909" i="3"/>
  <c r="S910" i="3"/>
  <c r="G910" i="3"/>
  <c r="F910" i="3"/>
  <c r="H910" i="3" s="1"/>
  <c r="S911" i="3" l="1"/>
  <c r="O911" i="3"/>
  <c r="G911" i="3"/>
  <c r="F911" i="3"/>
  <c r="H911" i="3" s="1"/>
  <c r="W910" i="3"/>
  <c r="V910" i="3"/>
  <c r="T910" i="3"/>
  <c r="B912" i="3"/>
  <c r="P912" i="3"/>
  <c r="R912" i="3" s="1"/>
  <c r="Q912" i="3" s="1"/>
  <c r="C913" i="3"/>
  <c r="I913" i="3" s="1"/>
  <c r="X913" i="3" s="1"/>
  <c r="L912" i="3"/>
  <c r="N912" i="3" s="1"/>
  <c r="M912" i="3" s="1"/>
  <c r="E912" i="3"/>
  <c r="D912" i="3"/>
  <c r="J912" i="3"/>
  <c r="S912" i="3" l="1"/>
  <c r="G912" i="3"/>
  <c r="F912" i="3"/>
  <c r="H912" i="3" s="1"/>
  <c r="T911" i="3"/>
  <c r="W911" i="3"/>
  <c r="V911" i="3"/>
  <c r="L913" i="3"/>
  <c r="N913" i="3" s="1"/>
  <c r="M913" i="3" s="1"/>
  <c r="C914" i="3"/>
  <c r="I914" i="3" s="1"/>
  <c r="X914" i="3" s="1"/>
  <c r="B913" i="3"/>
  <c r="E913" i="3"/>
  <c r="P913" i="3"/>
  <c r="R913" i="3" s="1"/>
  <c r="Q913" i="3" s="1"/>
  <c r="D913" i="3"/>
  <c r="J913" i="3"/>
  <c r="O912" i="3"/>
  <c r="S913" i="3" l="1"/>
  <c r="J914" i="3"/>
  <c r="D914" i="3"/>
  <c r="P914" i="3"/>
  <c r="R914" i="3" s="1"/>
  <c r="Q914" i="3" s="1"/>
  <c r="S914" i="3" s="1"/>
  <c r="L914" i="3"/>
  <c r="N914" i="3" s="1"/>
  <c r="M914" i="3" s="1"/>
  <c r="E914" i="3"/>
  <c r="B914" i="3"/>
  <c r="C915" i="3"/>
  <c r="I915" i="3" s="1"/>
  <c r="X915" i="3" s="1"/>
  <c r="O913" i="3"/>
  <c r="G913" i="3"/>
  <c r="F913" i="3"/>
  <c r="H913" i="3" s="1"/>
  <c r="T912" i="3"/>
  <c r="W912" i="3"/>
  <c r="V912" i="3"/>
  <c r="F914" i="3" l="1"/>
  <c r="H914" i="3" s="1"/>
  <c r="G914" i="3"/>
  <c r="T913" i="3"/>
  <c r="W913" i="3"/>
  <c r="V913" i="3"/>
  <c r="O914" i="3"/>
  <c r="L915" i="3"/>
  <c r="N915" i="3" s="1"/>
  <c r="M915" i="3" s="1"/>
  <c r="B915" i="3"/>
  <c r="C916" i="3"/>
  <c r="I916" i="3" s="1"/>
  <c r="X916" i="3" s="1"/>
  <c r="J915" i="3"/>
  <c r="E915" i="3"/>
  <c r="P915" i="3"/>
  <c r="R915" i="3" s="1"/>
  <c r="Q915" i="3" s="1"/>
  <c r="D915" i="3"/>
  <c r="S915" i="3" l="1"/>
  <c r="O915" i="3"/>
  <c r="F915" i="3"/>
  <c r="H915" i="3" s="1"/>
  <c r="G915" i="3"/>
  <c r="L916" i="3"/>
  <c r="N916" i="3" s="1"/>
  <c r="M916" i="3" s="1"/>
  <c r="O916" i="3" s="1"/>
  <c r="P916" i="3"/>
  <c r="R916" i="3" s="1"/>
  <c r="Q916" i="3" s="1"/>
  <c r="E916" i="3"/>
  <c r="J916" i="3"/>
  <c r="B916" i="3"/>
  <c r="D916" i="3"/>
  <c r="C917" i="3"/>
  <c r="I917" i="3" s="1"/>
  <c r="X917" i="3" s="1"/>
  <c r="T914" i="3"/>
  <c r="W914" i="3"/>
  <c r="V914" i="3"/>
  <c r="G916" i="3" l="1"/>
  <c r="F916" i="3"/>
  <c r="H916" i="3" s="1"/>
  <c r="S916" i="3"/>
  <c r="E917" i="3"/>
  <c r="C918" i="3"/>
  <c r="I918" i="3" s="1"/>
  <c r="X918" i="3" s="1"/>
  <c r="B917" i="3"/>
  <c r="D917" i="3"/>
  <c r="P917" i="3"/>
  <c r="R917" i="3" s="1"/>
  <c r="Q917" i="3" s="1"/>
  <c r="J917" i="3"/>
  <c r="L917" i="3"/>
  <c r="N917" i="3" s="1"/>
  <c r="M917" i="3" s="1"/>
  <c r="O917" i="3" s="1"/>
  <c r="T915" i="3"/>
  <c r="W915" i="3"/>
  <c r="V915" i="3"/>
  <c r="F917" i="3" l="1"/>
  <c r="H917" i="3" s="1"/>
  <c r="G917" i="3"/>
  <c r="B918" i="3"/>
  <c r="L918" i="3"/>
  <c r="N918" i="3" s="1"/>
  <c r="M918" i="3" s="1"/>
  <c r="J918" i="3"/>
  <c r="E918" i="3"/>
  <c r="D918" i="3"/>
  <c r="C919" i="3"/>
  <c r="I919" i="3" s="1"/>
  <c r="X919" i="3" s="1"/>
  <c r="P918" i="3"/>
  <c r="R918" i="3" s="1"/>
  <c r="Q918" i="3" s="1"/>
  <c r="S918" i="3" s="1"/>
  <c r="S917" i="3"/>
  <c r="V916" i="3"/>
  <c r="W916" i="3"/>
  <c r="T916" i="3"/>
  <c r="G918" i="3" l="1"/>
  <c r="F918" i="3"/>
  <c r="H918" i="3" s="1"/>
  <c r="O918" i="3"/>
  <c r="E919" i="3"/>
  <c r="J919" i="3"/>
  <c r="C920" i="3"/>
  <c r="I920" i="3" s="1"/>
  <c r="X920" i="3" s="1"/>
  <c r="B919" i="3"/>
  <c r="P919" i="3"/>
  <c r="R919" i="3" s="1"/>
  <c r="Q919" i="3" s="1"/>
  <c r="S919" i="3" s="1"/>
  <c r="D919" i="3"/>
  <c r="L919" i="3"/>
  <c r="N919" i="3" s="1"/>
  <c r="M919" i="3" s="1"/>
  <c r="O919" i="3" s="1"/>
  <c r="W917" i="3"/>
  <c r="T917" i="3"/>
  <c r="V917" i="3"/>
  <c r="F919" i="3" l="1"/>
  <c r="H919" i="3" s="1"/>
  <c r="G919" i="3"/>
  <c r="D920" i="3"/>
  <c r="L920" i="3"/>
  <c r="N920" i="3" s="1"/>
  <c r="M920" i="3" s="1"/>
  <c r="E920" i="3"/>
  <c r="C921" i="3"/>
  <c r="I921" i="3" s="1"/>
  <c r="X921" i="3" s="1"/>
  <c r="B920" i="3"/>
  <c r="P920" i="3"/>
  <c r="R920" i="3" s="1"/>
  <c r="Q920" i="3" s="1"/>
  <c r="J920" i="3"/>
  <c r="V918" i="3"/>
  <c r="W918" i="3"/>
  <c r="T918" i="3"/>
  <c r="S920" i="3" l="1"/>
  <c r="F920" i="3"/>
  <c r="H920" i="3" s="1"/>
  <c r="G920" i="3"/>
  <c r="L921" i="3"/>
  <c r="N921" i="3" s="1"/>
  <c r="M921" i="3" s="1"/>
  <c r="B921" i="3"/>
  <c r="P921" i="3"/>
  <c r="R921" i="3" s="1"/>
  <c r="Q921" i="3" s="1"/>
  <c r="J921" i="3"/>
  <c r="D921" i="3"/>
  <c r="E921" i="3"/>
  <c r="C922" i="3"/>
  <c r="I922" i="3" s="1"/>
  <c r="X922" i="3" s="1"/>
  <c r="O920" i="3"/>
  <c r="W919" i="3"/>
  <c r="T919" i="3"/>
  <c r="V919" i="3"/>
  <c r="O921" i="3" l="1"/>
  <c r="S921" i="3"/>
  <c r="B922" i="3"/>
  <c r="C923" i="3"/>
  <c r="I923" i="3" s="1"/>
  <c r="X923" i="3" s="1"/>
  <c r="D922" i="3"/>
  <c r="L922" i="3"/>
  <c r="N922" i="3" s="1"/>
  <c r="M922" i="3" s="1"/>
  <c r="E922" i="3"/>
  <c r="P922" i="3"/>
  <c r="R922" i="3" s="1"/>
  <c r="Q922" i="3" s="1"/>
  <c r="J922" i="3"/>
  <c r="F921" i="3"/>
  <c r="H921" i="3" s="1"/>
  <c r="G921" i="3"/>
  <c r="V920" i="3"/>
  <c r="W920" i="3"/>
  <c r="T920" i="3"/>
  <c r="G922" i="3" l="1"/>
  <c r="F922" i="3"/>
  <c r="H922" i="3" s="1"/>
  <c r="O922" i="3"/>
  <c r="C924" i="3"/>
  <c r="I924" i="3" s="1"/>
  <c r="X924" i="3" s="1"/>
  <c r="P923" i="3"/>
  <c r="R923" i="3" s="1"/>
  <c r="Q923" i="3" s="1"/>
  <c r="S923" i="3" s="1"/>
  <c r="J923" i="3"/>
  <c r="D923" i="3"/>
  <c r="L923" i="3"/>
  <c r="N923" i="3" s="1"/>
  <c r="M923" i="3" s="1"/>
  <c r="E923" i="3"/>
  <c r="B923" i="3"/>
  <c r="T921" i="3"/>
  <c r="V921" i="3"/>
  <c r="W921" i="3"/>
  <c r="S922" i="3"/>
  <c r="O923" i="3" l="1"/>
  <c r="C925" i="3"/>
  <c r="I925" i="3" s="1"/>
  <c r="X925" i="3" s="1"/>
  <c r="B924" i="3"/>
  <c r="D924" i="3"/>
  <c r="P924" i="3"/>
  <c r="R924" i="3" s="1"/>
  <c r="Q924" i="3" s="1"/>
  <c r="E924" i="3"/>
  <c r="J924" i="3"/>
  <c r="L924" i="3"/>
  <c r="N924" i="3" s="1"/>
  <c r="M924" i="3" s="1"/>
  <c r="F923" i="3"/>
  <c r="H923" i="3" s="1"/>
  <c r="G923" i="3"/>
  <c r="T922" i="3"/>
  <c r="W922" i="3"/>
  <c r="V922" i="3"/>
  <c r="O924" i="3" l="1"/>
  <c r="G924" i="3"/>
  <c r="F924" i="3"/>
  <c r="H924" i="3" s="1"/>
  <c r="T923" i="3"/>
  <c r="W923" i="3"/>
  <c r="V923" i="3"/>
  <c r="S924" i="3"/>
  <c r="E925" i="3"/>
  <c r="J925" i="3"/>
  <c r="C926" i="3"/>
  <c r="I926" i="3" s="1"/>
  <c r="X926" i="3" s="1"/>
  <c r="L925" i="3"/>
  <c r="N925" i="3" s="1"/>
  <c r="M925" i="3" s="1"/>
  <c r="P925" i="3"/>
  <c r="R925" i="3" s="1"/>
  <c r="Q925" i="3" s="1"/>
  <c r="D925" i="3"/>
  <c r="B925" i="3"/>
  <c r="F925" i="3" l="1"/>
  <c r="H925" i="3" s="1"/>
  <c r="G925" i="3"/>
  <c r="E926" i="3"/>
  <c r="J926" i="3"/>
  <c r="B926" i="3"/>
  <c r="C927" i="3"/>
  <c r="I927" i="3" s="1"/>
  <c r="X927" i="3" s="1"/>
  <c r="D926" i="3"/>
  <c r="L926" i="3"/>
  <c r="N926" i="3" s="1"/>
  <c r="M926" i="3" s="1"/>
  <c r="P926" i="3"/>
  <c r="R926" i="3" s="1"/>
  <c r="Q926" i="3" s="1"/>
  <c r="S926" i="3" s="1"/>
  <c r="W924" i="3"/>
  <c r="V924" i="3"/>
  <c r="T924" i="3"/>
  <c r="O925" i="3"/>
  <c r="S925" i="3"/>
  <c r="O926" i="3" l="1"/>
  <c r="E927" i="3"/>
  <c r="B927" i="3"/>
  <c r="C928" i="3"/>
  <c r="I928" i="3" s="1"/>
  <c r="X928" i="3" s="1"/>
  <c r="P927" i="3"/>
  <c r="R927" i="3" s="1"/>
  <c r="Q927" i="3" s="1"/>
  <c r="D927" i="3"/>
  <c r="J927" i="3"/>
  <c r="L927" i="3"/>
  <c r="N927" i="3" s="1"/>
  <c r="M927" i="3" s="1"/>
  <c r="G926" i="3"/>
  <c r="F926" i="3"/>
  <c r="H926" i="3" s="1"/>
  <c r="V925" i="3"/>
  <c r="T925" i="3"/>
  <c r="W925" i="3"/>
  <c r="T926" i="3" l="1"/>
  <c r="V926" i="3"/>
  <c r="W926" i="3"/>
  <c r="S927" i="3"/>
  <c r="B928" i="3"/>
  <c r="D928" i="3"/>
  <c r="L928" i="3"/>
  <c r="N928" i="3" s="1"/>
  <c r="M928" i="3" s="1"/>
  <c r="P928" i="3"/>
  <c r="R928" i="3" s="1"/>
  <c r="Q928" i="3" s="1"/>
  <c r="S928" i="3" s="1"/>
  <c r="J928" i="3"/>
  <c r="E928" i="3"/>
  <c r="C929" i="3"/>
  <c r="I929" i="3" s="1"/>
  <c r="X929" i="3" s="1"/>
  <c r="O927" i="3"/>
  <c r="F927" i="3"/>
  <c r="H927" i="3" s="1"/>
  <c r="G927" i="3"/>
  <c r="W927" i="3" l="1"/>
  <c r="T927" i="3"/>
  <c r="V927" i="3"/>
  <c r="O928" i="3"/>
  <c r="P929" i="3"/>
  <c r="R929" i="3" s="1"/>
  <c r="Q929" i="3" s="1"/>
  <c r="S929" i="3" s="1"/>
  <c r="C930" i="3"/>
  <c r="I930" i="3" s="1"/>
  <c r="X930" i="3" s="1"/>
  <c r="B929" i="3"/>
  <c r="D929" i="3"/>
  <c r="E929" i="3"/>
  <c r="L929" i="3"/>
  <c r="N929" i="3" s="1"/>
  <c r="M929" i="3" s="1"/>
  <c r="J929" i="3"/>
  <c r="F928" i="3"/>
  <c r="H928" i="3" s="1"/>
  <c r="G928" i="3"/>
  <c r="O929" i="3" l="1"/>
  <c r="W928" i="3"/>
  <c r="T928" i="3"/>
  <c r="V928" i="3"/>
  <c r="P930" i="3"/>
  <c r="R930" i="3" s="1"/>
  <c r="Q930" i="3" s="1"/>
  <c r="L930" i="3"/>
  <c r="N930" i="3" s="1"/>
  <c r="M930" i="3" s="1"/>
  <c r="C931" i="3"/>
  <c r="I931" i="3" s="1"/>
  <c r="X931" i="3" s="1"/>
  <c r="J930" i="3"/>
  <c r="E930" i="3"/>
  <c r="B930" i="3"/>
  <c r="D930" i="3"/>
  <c r="F929" i="3"/>
  <c r="H929" i="3" s="1"/>
  <c r="G929" i="3"/>
  <c r="S930" i="3" l="1"/>
  <c r="V929" i="3"/>
  <c r="T929" i="3"/>
  <c r="W929" i="3"/>
  <c r="O930" i="3"/>
  <c r="E931" i="3"/>
  <c r="J931" i="3"/>
  <c r="P931" i="3"/>
  <c r="R931" i="3" s="1"/>
  <c r="Q931" i="3" s="1"/>
  <c r="B931" i="3"/>
  <c r="C932" i="3"/>
  <c r="I932" i="3" s="1"/>
  <c r="X932" i="3" s="1"/>
  <c r="D931" i="3"/>
  <c r="L931" i="3"/>
  <c r="N931" i="3" s="1"/>
  <c r="M931" i="3" s="1"/>
  <c r="F930" i="3"/>
  <c r="H930" i="3" s="1"/>
  <c r="G930" i="3"/>
  <c r="O931" i="3" l="1"/>
  <c r="W930" i="3"/>
  <c r="V930" i="3"/>
  <c r="T930" i="3"/>
  <c r="S931" i="3"/>
  <c r="G931" i="3"/>
  <c r="F931" i="3"/>
  <c r="H931" i="3" s="1"/>
  <c r="D932" i="3"/>
  <c r="P932" i="3"/>
  <c r="R932" i="3" s="1"/>
  <c r="Q932" i="3" s="1"/>
  <c r="J932" i="3"/>
  <c r="C933" i="3"/>
  <c r="I933" i="3" s="1"/>
  <c r="X933" i="3" s="1"/>
  <c r="B932" i="3"/>
  <c r="L932" i="3"/>
  <c r="N932" i="3" s="1"/>
  <c r="M932" i="3" s="1"/>
  <c r="E932" i="3"/>
  <c r="O932" i="3" l="1"/>
  <c r="S932" i="3"/>
  <c r="W931" i="3"/>
  <c r="T931" i="3"/>
  <c r="V931" i="3"/>
  <c r="L933" i="3"/>
  <c r="N933" i="3" s="1"/>
  <c r="M933" i="3" s="1"/>
  <c r="O933" i="3" s="1"/>
  <c r="D933" i="3"/>
  <c r="C934" i="3"/>
  <c r="I934" i="3" s="1"/>
  <c r="X934" i="3" s="1"/>
  <c r="E933" i="3"/>
  <c r="B933" i="3"/>
  <c r="J933" i="3"/>
  <c r="P933" i="3"/>
  <c r="R933" i="3" s="1"/>
  <c r="Q933" i="3" s="1"/>
  <c r="F932" i="3"/>
  <c r="H932" i="3" s="1"/>
  <c r="G932" i="3"/>
  <c r="S933" i="3" l="1"/>
  <c r="V932" i="3"/>
  <c r="W932" i="3"/>
  <c r="T932" i="3"/>
  <c r="C935" i="3"/>
  <c r="I935" i="3" s="1"/>
  <c r="X935" i="3" s="1"/>
  <c r="D934" i="3"/>
  <c r="L934" i="3"/>
  <c r="N934" i="3" s="1"/>
  <c r="M934" i="3" s="1"/>
  <c r="P934" i="3"/>
  <c r="R934" i="3" s="1"/>
  <c r="Q934" i="3" s="1"/>
  <c r="J934" i="3"/>
  <c r="E934" i="3"/>
  <c r="B934" i="3"/>
  <c r="F933" i="3"/>
  <c r="H933" i="3" s="1"/>
  <c r="G933" i="3"/>
  <c r="S934" i="3" l="1"/>
  <c r="O934" i="3"/>
  <c r="V933" i="3"/>
  <c r="T933" i="3"/>
  <c r="W933" i="3"/>
  <c r="L935" i="3"/>
  <c r="N935" i="3" s="1"/>
  <c r="M935" i="3" s="1"/>
  <c r="O935" i="3" s="1"/>
  <c r="C936" i="3"/>
  <c r="I936" i="3" s="1"/>
  <c r="X936" i="3" s="1"/>
  <c r="P935" i="3"/>
  <c r="R935" i="3" s="1"/>
  <c r="Q935" i="3" s="1"/>
  <c r="J935" i="3"/>
  <c r="B935" i="3"/>
  <c r="E935" i="3"/>
  <c r="D935" i="3"/>
  <c r="F934" i="3"/>
  <c r="H934" i="3" s="1"/>
  <c r="G934" i="3"/>
  <c r="S935" i="3" l="1"/>
  <c r="T934" i="3"/>
  <c r="W934" i="3"/>
  <c r="V934" i="3"/>
  <c r="C937" i="3"/>
  <c r="I937" i="3" s="1"/>
  <c r="X937" i="3" s="1"/>
  <c r="B936" i="3"/>
  <c r="P936" i="3"/>
  <c r="R936" i="3" s="1"/>
  <c r="Q936" i="3" s="1"/>
  <c r="S936" i="3" s="1"/>
  <c r="E936" i="3"/>
  <c r="D936" i="3"/>
  <c r="J936" i="3"/>
  <c r="L936" i="3"/>
  <c r="N936" i="3" s="1"/>
  <c r="M936" i="3" s="1"/>
  <c r="G935" i="3"/>
  <c r="F935" i="3"/>
  <c r="H935" i="3" s="1"/>
  <c r="O936" i="3" l="1"/>
  <c r="F936" i="3"/>
  <c r="H936" i="3" s="1"/>
  <c r="G936" i="3"/>
  <c r="W935" i="3"/>
  <c r="V935" i="3"/>
  <c r="T935" i="3"/>
  <c r="C938" i="3"/>
  <c r="I938" i="3" s="1"/>
  <c r="X938" i="3" s="1"/>
  <c r="L937" i="3"/>
  <c r="N937" i="3" s="1"/>
  <c r="M937" i="3" s="1"/>
  <c r="D937" i="3"/>
  <c r="J937" i="3"/>
  <c r="P937" i="3"/>
  <c r="R937" i="3" s="1"/>
  <c r="Q937" i="3" s="1"/>
  <c r="B937" i="3"/>
  <c r="E937" i="3"/>
  <c r="S937" i="3" l="1"/>
  <c r="O937" i="3"/>
  <c r="F937" i="3"/>
  <c r="H937" i="3" s="1"/>
  <c r="G937" i="3"/>
  <c r="E938" i="3"/>
  <c r="B938" i="3"/>
  <c r="D938" i="3"/>
  <c r="L938" i="3"/>
  <c r="N938" i="3" s="1"/>
  <c r="M938" i="3" s="1"/>
  <c r="J938" i="3"/>
  <c r="C939" i="3"/>
  <c r="I939" i="3" s="1"/>
  <c r="X939" i="3" s="1"/>
  <c r="P938" i="3"/>
  <c r="R938" i="3" s="1"/>
  <c r="Q938" i="3" s="1"/>
  <c r="S938" i="3" s="1"/>
  <c r="W936" i="3"/>
  <c r="V936" i="3"/>
  <c r="T936" i="3"/>
  <c r="F938" i="3" l="1"/>
  <c r="H938" i="3" s="1"/>
  <c r="G938" i="3"/>
  <c r="O938" i="3"/>
  <c r="W937" i="3"/>
  <c r="V937" i="3"/>
  <c r="T937" i="3"/>
  <c r="P939" i="3"/>
  <c r="R939" i="3" s="1"/>
  <c r="Q939" i="3" s="1"/>
  <c r="L939" i="3"/>
  <c r="N939" i="3" s="1"/>
  <c r="M939" i="3" s="1"/>
  <c r="E939" i="3"/>
  <c r="J939" i="3"/>
  <c r="B939" i="3"/>
  <c r="C940" i="3"/>
  <c r="I940" i="3" s="1"/>
  <c r="X940" i="3" s="1"/>
  <c r="D939" i="3"/>
  <c r="O939" i="3" l="1"/>
  <c r="C941" i="3"/>
  <c r="I941" i="3" s="1"/>
  <c r="X941" i="3" s="1"/>
  <c r="E940" i="3"/>
  <c r="D940" i="3"/>
  <c r="P940" i="3"/>
  <c r="R940" i="3" s="1"/>
  <c r="Q940" i="3" s="1"/>
  <c r="B940" i="3"/>
  <c r="J940" i="3"/>
  <c r="L940" i="3"/>
  <c r="N940" i="3" s="1"/>
  <c r="M940" i="3" s="1"/>
  <c r="S939" i="3"/>
  <c r="G939" i="3"/>
  <c r="F939" i="3"/>
  <c r="H939" i="3" s="1"/>
  <c r="V938" i="3"/>
  <c r="W938" i="3"/>
  <c r="T938" i="3"/>
  <c r="W939" i="3" l="1"/>
  <c r="T939" i="3"/>
  <c r="V939" i="3"/>
  <c r="O940" i="3"/>
  <c r="F940" i="3"/>
  <c r="H940" i="3" s="1"/>
  <c r="G940" i="3"/>
  <c r="S940" i="3"/>
  <c r="C942" i="3"/>
  <c r="I942" i="3" s="1"/>
  <c r="X942" i="3" s="1"/>
  <c r="E941" i="3"/>
  <c r="L941" i="3"/>
  <c r="N941" i="3" s="1"/>
  <c r="M941" i="3" s="1"/>
  <c r="J941" i="3"/>
  <c r="P941" i="3"/>
  <c r="R941" i="3" s="1"/>
  <c r="Q941" i="3" s="1"/>
  <c r="B941" i="3"/>
  <c r="D941" i="3"/>
  <c r="S941" i="3" l="1"/>
  <c r="C943" i="3"/>
  <c r="I943" i="3" s="1"/>
  <c r="X943" i="3" s="1"/>
  <c r="P942" i="3"/>
  <c r="R942" i="3" s="1"/>
  <c r="Q942" i="3" s="1"/>
  <c r="D942" i="3"/>
  <c r="E942" i="3"/>
  <c r="B942" i="3"/>
  <c r="J942" i="3"/>
  <c r="L942" i="3"/>
  <c r="N942" i="3" s="1"/>
  <c r="M942" i="3" s="1"/>
  <c r="V940" i="3"/>
  <c r="W940" i="3"/>
  <c r="T940" i="3"/>
  <c r="O941" i="3"/>
  <c r="F941" i="3"/>
  <c r="H941" i="3" s="1"/>
  <c r="G941" i="3"/>
  <c r="S942" i="3" l="1"/>
  <c r="W941" i="3"/>
  <c r="V941" i="3"/>
  <c r="T941" i="3"/>
  <c r="G942" i="3"/>
  <c r="F942" i="3"/>
  <c r="H942" i="3" s="1"/>
  <c r="O942" i="3"/>
  <c r="B943" i="3"/>
  <c r="D943" i="3"/>
  <c r="L943" i="3"/>
  <c r="N943" i="3" s="1"/>
  <c r="M943" i="3" s="1"/>
  <c r="C944" i="3"/>
  <c r="I944" i="3" s="1"/>
  <c r="X944" i="3" s="1"/>
  <c r="J943" i="3"/>
  <c r="P943" i="3"/>
  <c r="R943" i="3" s="1"/>
  <c r="Q943" i="3" s="1"/>
  <c r="E943" i="3"/>
  <c r="O943" i="3" l="1"/>
  <c r="G943" i="3"/>
  <c r="F943" i="3"/>
  <c r="H943" i="3" s="1"/>
  <c r="S943" i="3"/>
  <c r="T942" i="3"/>
  <c r="W942" i="3"/>
  <c r="V942" i="3"/>
  <c r="J944" i="3"/>
  <c r="C945" i="3"/>
  <c r="I945" i="3" s="1"/>
  <c r="X945" i="3" s="1"/>
  <c r="P944" i="3"/>
  <c r="R944" i="3" s="1"/>
  <c r="Q944" i="3" s="1"/>
  <c r="E944" i="3"/>
  <c r="B944" i="3"/>
  <c r="D944" i="3"/>
  <c r="L944" i="3"/>
  <c r="N944" i="3" s="1"/>
  <c r="M944" i="3" s="1"/>
  <c r="L945" i="3" l="1"/>
  <c r="N945" i="3" s="1"/>
  <c r="M945" i="3" s="1"/>
  <c r="D945" i="3"/>
  <c r="J945" i="3"/>
  <c r="E945" i="3"/>
  <c r="B945" i="3"/>
  <c r="C946" i="3"/>
  <c r="I946" i="3" s="1"/>
  <c r="X946" i="3" s="1"/>
  <c r="P945" i="3"/>
  <c r="R945" i="3" s="1"/>
  <c r="Q945" i="3" s="1"/>
  <c r="S944" i="3"/>
  <c r="O944" i="3"/>
  <c r="F944" i="3"/>
  <c r="H944" i="3" s="1"/>
  <c r="G944" i="3"/>
  <c r="T943" i="3"/>
  <c r="V943" i="3"/>
  <c r="W943" i="3"/>
  <c r="O945" i="3" l="1"/>
  <c r="V944" i="3"/>
  <c r="W944" i="3"/>
  <c r="T944" i="3"/>
  <c r="S945" i="3"/>
  <c r="B946" i="3"/>
  <c r="J946" i="3"/>
  <c r="P946" i="3"/>
  <c r="R946" i="3" s="1"/>
  <c r="Q946" i="3" s="1"/>
  <c r="E946" i="3"/>
  <c r="L946" i="3"/>
  <c r="N946" i="3" s="1"/>
  <c r="M946" i="3" s="1"/>
  <c r="O946" i="3" s="1"/>
  <c r="C947" i="3"/>
  <c r="I947" i="3" s="1"/>
  <c r="X947" i="3" s="1"/>
  <c r="D946" i="3"/>
  <c r="F945" i="3"/>
  <c r="H945" i="3" s="1"/>
  <c r="G945" i="3"/>
  <c r="V945" i="3" l="1"/>
  <c r="W945" i="3"/>
  <c r="T945" i="3"/>
  <c r="S946" i="3"/>
  <c r="G946" i="3"/>
  <c r="F946" i="3"/>
  <c r="H946" i="3" s="1"/>
  <c r="C948" i="3"/>
  <c r="I948" i="3" s="1"/>
  <c r="X948" i="3" s="1"/>
  <c r="D947" i="3"/>
  <c r="B947" i="3"/>
  <c r="E947" i="3"/>
  <c r="L947" i="3"/>
  <c r="N947" i="3" s="1"/>
  <c r="M947" i="3" s="1"/>
  <c r="J947" i="3"/>
  <c r="P947" i="3"/>
  <c r="R947" i="3" s="1"/>
  <c r="Q947" i="3" s="1"/>
  <c r="O947" i="3" l="1"/>
  <c r="D948" i="3"/>
  <c r="E948" i="3"/>
  <c r="L948" i="3"/>
  <c r="N948" i="3" s="1"/>
  <c r="M948" i="3" s="1"/>
  <c r="C949" i="3"/>
  <c r="I949" i="3" s="1"/>
  <c r="X949" i="3" s="1"/>
  <c r="J948" i="3"/>
  <c r="B948" i="3"/>
  <c r="P948" i="3"/>
  <c r="R948" i="3" s="1"/>
  <c r="Q948" i="3" s="1"/>
  <c r="V946" i="3"/>
  <c r="T946" i="3"/>
  <c r="W946" i="3"/>
  <c r="G947" i="3"/>
  <c r="F947" i="3"/>
  <c r="H947" i="3" s="1"/>
  <c r="S947" i="3"/>
  <c r="S948" i="3" l="1"/>
  <c r="V947" i="3"/>
  <c r="W947" i="3"/>
  <c r="T947" i="3"/>
  <c r="P949" i="3"/>
  <c r="R949" i="3" s="1"/>
  <c r="Q949" i="3" s="1"/>
  <c r="S949" i="3" s="1"/>
  <c r="J949" i="3"/>
  <c r="B949" i="3"/>
  <c r="L949" i="3"/>
  <c r="N949" i="3" s="1"/>
  <c r="M949" i="3" s="1"/>
  <c r="E949" i="3"/>
  <c r="D949" i="3"/>
  <c r="C950" i="3"/>
  <c r="I950" i="3" s="1"/>
  <c r="X950" i="3" s="1"/>
  <c r="G948" i="3"/>
  <c r="F948" i="3"/>
  <c r="H948" i="3" s="1"/>
  <c r="O948" i="3"/>
  <c r="V948" i="3" l="1"/>
  <c r="T948" i="3"/>
  <c r="W948" i="3"/>
  <c r="G949" i="3"/>
  <c r="F949" i="3"/>
  <c r="H949" i="3" s="1"/>
  <c r="O949" i="3"/>
  <c r="P950" i="3"/>
  <c r="R950" i="3" s="1"/>
  <c r="Q950" i="3" s="1"/>
  <c r="L950" i="3"/>
  <c r="N950" i="3" s="1"/>
  <c r="M950" i="3" s="1"/>
  <c r="B950" i="3"/>
  <c r="D950" i="3"/>
  <c r="E950" i="3"/>
  <c r="J950" i="3"/>
  <c r="C951" i="3"/>
  <c r="I951" i="3" s="1"/>
  <c r="X951" i="3" s="1"/>
  <c r="O950" i="3" l="1"/>
  <c r="W949" i="3"/>
  <c r="V949" i="3"/>
  <c r="T949" i="3"/>
  <c r="C952" i="3"/>
  <c r="I952" i="3" s="1"/>
  <c r="X952" i="3" s="1"/>
  <c r="D951" i="3"/>
  <c r="B951" i="3"/>
  <c r="J951" i="3"/>
  <c r="L951" i="3"/>
  <c r="N951" i="3" s="1"/>
  <c r="M951" i="3" s="1"/>
  <c r="E951" i="3"/>
  <c r="P951" i="3"/>
  <c r="R951" i="3" s="1"/>
  <c r="Q951" i="3" s="1"/>
  <c r="F950" i="3"/>
  <c r="H950" i="3" s="1"/>
  <c r="G950" i="3"/>
  <c r="S950" i="3"/>
  <c r="O951" i="3" l="1"/>
  <c r="V950" i="3"/>
  <c r="W950" i="3"/>
  <c r="T950" i="3"/>
  <c r="S951" i="3"/>
  <c r="B952" i="3"/>
  <c r="P952" i="3"/>
  <c r="R952" i="3" s="1"/>
  <c r="Q952" i="3" s="1"/>
  <c r="C953" i="3"/>
  <c r="I953" i="3" s="1"/>
  <c r="X953" i="3" s="1"/>
  <c r="D952" i="3"/>
  <c r="L952" i="3"/>
  <c r="N952" i="3" s="1"/>
  <c r="M952" i="3" s="1"/>
  <c r="O952" i="3" s="1"/>
  <c r="E952" i="3"/>
  <c r="J952" i="3"/>
  <c r="G951" i="3"/>
  <c r="F951" i="3"/>
  <c r="H951" i="3" s="1"/>
  <c r="W951" i="3" l="1"/>
  <c r="T951" i="3"/>
  <c r="V951" i="3"/>
  <c r="C954" i="3"/>
  <c r="I954" i="3" s="1"/>
  <c r="X954" i="3" s="1"/>
  <c r="J953" i="3"/>
  <c r="L953" i="3"/>
  <c r="N953" i="3" s="1"/>
  <c r="M953" i="3" s="1"/>
  <c r="P953" i="3"/>
  <c r="R953" i="3" s="1"/>
  <c r="Q953" i="3" s="1"/>
  <c r="B953" i="3"/>
  <c r="D953" i="3"/>
  <c r="E953" i="3"/>
  <c r="F952" i="3"/>
  <c r="H952" i="3" s="1"/>
  <c r="G952" i="3"/>
  <c r="S952" i="3"/>
  <c r="S953" i="3" l="1"/>
  <c r="V952" i="3"/>
  <c r="W952" i="3"/>
  <c r="T952" i="3"/>
  <c r="O953" i="3"/>
  <c r="B954" i="3"/>
  <c r="C955" i="3"/>
  <c r="I955" i="3" s="1"/>
  <c r="X955" i="3" s="1"/>
  <c r="J954" i="3"/>
  <c r="D954" i="3"/>
  <c r="P954" i="3"/>
  <c r="R954" i="3" s="1"/>
  <c r="Q954" i="3" s="1"/>
  <c r="E954" i="3"/>
  <c r="L954" i="3"/>
  <c r="N954" i="3" s="1"/>
  <c r="M954" i="3" s="1"/>
  <c r="O954" i="3" s="1"/>
  <c r="F953" i="3"/>
  <c r="H953" i="3" s="1"/>
  <c r="G953" i="3"/>
  <c r="S954" i="3" l="1"/>
  <c r="T953" i="3"/>
  <c r="V953" i="3"/>
  <c r="W953" i="3"/>
  <c r="B955" i="3"/>
  <c r="D955" i="3"/>
  <c r="P955" i="3"/>
  <c r="R955" i="3" s="1"/>
  <c r="Q955" i="3" s="1"/>
  <c r="L955" i="3"/>
  <c r="N955" i="3" s="1"/>
  <c r="M955" i="3" s="1"/>
  <c r="E955" i="3"/>
  <c r="J955" i="3"/>
  <c r="C956" i="3"/>
  <c r="I956" i="3" s="1"/>
  <c r="X956" i="3" s="1"/>
  <c r="F954" i="3"/>
  <c r="H954" i="3" s="1"/>
  <c r="G954" i="3"/>
  <c r="T954" i="3" l="1"/>
  <c r="W954" i="3"/>
  <c r="V954" i="3"/>
  <c r="G955" i="3"/>
  <c r="F955" i="3"/>
  <c r="H955" i="3" s="1"/>
  <c r="S955" i="3"/>
  <c r="O955" i="3"/>
  <c r="P956" i="3"/>
  <c r="R956" i="3" s="1"/>
  <c r="Q956" i="3" s="1"/>
  <c r="L956" i="3"/>
  <c r="N956" i="3" s="1"/>
  <c r="M956" i="3" s="1"/>
  <c r="O956" i="3" s="1"/>
  <c r="B956" i="3"/>
  <c r="D956" i="3"/>
  <c r="J956" i="3"/>
  <c r="C957" i="3"/>
  <c r="I957" i="3" s="1"/>
  <c r="X957" i="3" s="1"/>
  <c r="E956" i="3"/>
  <c r="G956" i="3" l="1"/>
  <c r="F956" i="3"/>
  <c r="H956" i="3" s="1"/>
  <c r="E957" i="3"/>
  <c r="J957" i="3"/>
  <c r="B957" i="3"/>
  <c r="D957" i="3"/>
  <c r="L957" i="3"/>
  <c r="N957" i="3" s="1"/>
  <c r="M957" i="3" s="1"/>
  <c r="P957" i="3"/>
  <c r="R957" i="3" s="1"/>
  <c r="Q957" i="3" s="1"/>
  <c r="C958" i="3"/>
  <c r="I958" i="3" s="1"/>
  <c r="X958" i="3" s="1"/>
  <c r="S956" i="3"/>
  <c r="W955" i="3"/>
  <c r="V955" i="3"/>
  <c r="T955" i="3"/>
  <c r="O957" i="3" l="1"/>
  <c r="F957" i="3"/>
  <c r="H957" i="3" s="1"/>
  <c r="G957" i="3"/>
  <c r="E958" i="3"/>
  <c r="L958" i="3"/>
  <c r="N958" i="3" s="1"/>
  <c r="M958" i="3" s="1"/>
  <c r="C959" i="3"/>
  <c r="I959" i="3" s="1"/>
  <c r="X959" i="3" s="1"/>
  <c r="B958" i="3"/>
  <c r="P958" i="3"/>
  <c r="R958" i="3" s="1"/>
  <c r="Q958" i="3" s="1"/>
  <c r="S958" i="3" s="1"/>
  <c r="D958" i="3"/>
  <c r="J958" i="3"/>
  <c r="T956" i="3"/>
  <c r="W956" i="3"/>
  <c r="V956" i="3"/>
  <c r="S957" i="3"/>
  <c r="F958" i="3" l="1"/>
  <c r="H958" i="3" s="1"/>
  <c r="G958" i="3"/>
  <c r="O958" i="3"/>
  <c r="E959" i="3"/>
  <c r="L959" i="3"/>
  <c r="N959" i="3" s="1"/>
  <c r="M959" i="3" s="1"/>
  <c r="P959" i="3"/>
  <c r="R959" i="3" s="1"/>
  <c r="Q959" i="3" s="1"/>
  <c r="S959" i="3" s="1"/>
  <c r="J959" i="3"/>
  <c r="D959" i="3"/>
  <c r="B959" i="3"/>
  <c r="C960" i="3"/>
  <c r="I960" i="3" s="1"/>
  <c r="X960" i="3" s="1"/>
  <c r="T957" i="3"/>
  <c r="V957" i="3"/>
  <c r="W957" i="3"/>
  <c r="F959" i="3" l="1"/>
  <c r="H959" i="3" s="1"/>
  <c r="G959" i="3"/>
  <c r="D960" i="3"/>
  <c r="L960" i="3"/>
  <c r="N960" i="3" s="1"/>
  <c r="M960" i="3" s="1"/>
  <c r="C961" i="3"/>
  <c r="I961" i="3" s="1"/>
  <c r="X961" i="3" s="1"/>
  <c r="P960" i="3"/>
  <c r="R960" i="3" s="1"/>
  <c r="Q960" i="3" s="1"/>
  <c r="J960" i="3"/>
  <c r="E960" i="3"/>
  <c r="B960" i="3"/>
  <c r="O959" i="3"/>
  <c r="T958" i="3"/>
  <c r="V958" i="3"/>
  <c r="W958" i="3"/>
  <c r="O960" i="3" l="1"/>
  <c r="F960" i="3"/>
  <c r="H960" i="3" s="1"/>
  <c r="G960" i="3"/>
  <c r="B961" i="3"/>
  <c r="C962" i="3"/>
  <c r="I962" i="3" s="1"/>
  <c r="X962" i="3" s="1"/>
  <c r="L961" i="3"/>
  <c r="N961" i="3" s="1"/>
  <c r="M961" i="3" s="1"/>
  <c r="J961" i="3"/>
  <c r="D961" i="3"/>
  <c r="P961" i="3"/>
  <c r="R961" i="3" s="1"/>
  <c r="Q961" i="3" s="1"/>
  <c r="E961" i="3"/>
  <c r="S960" i="3"/>
  <c r="W959" i="3"/>
  <c r="V959" i="3"/>
  <c r="T959" i="3"/>
  <c r="S961" i="3" l="1"/>
  <c r="E962" i="3"/>
  <c r="D962" i="3"/>
  <c r="P962" i="3"/>
  <c r="R962" i="3" s="1"/>
  <c r="Q962" i="3" s="1"/>
  <c r="J962" i="3"/>
  <c r="B962" i="3"/>
  <c r="C963" i="3"/>
  <c r="I963" i="3" s="1"/>
  <c r="X963" i="3" s="1"/>
  <c r="L962" i="3"/>
  <c r="N962" i="3" s="1"/>
  <c r="M962" i="3" s="1"/>
  <c r="V960" i="3"/>
  <c r="W960" i="3"/>
  <c r="T960" i="3"/>
  <c r="F961" i="3"/>
  <c r="H961" i="3" s="1"/>
  <c r="G961" i="3"/>
  <c r="O961" i="3"/>
  <c r="T961" i="3" l="1"/>
  <c r="V961" i="3"/>
  <c r="W961" i="3"/>
  <c r="L963" i="3"/>
  <c r="N963" i="3" s="1"/>
  <c r="M963" i="3" s="1"/>
  <c r="O963" i="3" s="1"/>
  <c r="B963" i="3"/>
  <c r="E963" i="3"/>
  <c r="J963" i="3"/>
  <c r="P963" i="3"/>
  <c r="R963" i="3" s="1"/>
  <c r="Q963" i="3" s="1"/>
  <c r="S963" i="3" s="1"/>
  <c r="D963" i="3"/>
  <c r="C964" i="3"/>
  <c r="I964" i="3" s="1"/>
  <c r="X964" i="3" s="1"/>
  <c r="S962" i="3"/>
  <c r="O962" i="3"/>
  <c r="F962" i="3"/>
  <c r="H962" i="3" s="1"/>
  <c r="G962" i="3"/>
  <c r="V962" i="3" l="1"/>
  <c r="T962" i="3"/>
  <c r="W962" i="3"/>
  <c r="F963" i="3"/>
  <c r="H963" i="3" s="1"/>
  <c r="G963" i="3"/>
  <c r="E964" i="3"/>
  <c r="J964" i="3"/>
  <c r="B964" i="3"/>
  <c r="P964" i="3"/>
  <c r="R964" i="3" s="1"/>
  <c r="Q964" i="3" s="1"/>
  <c r="D964" i="3"/>
  <c r="L964" i="3"/>
  <c r="N964" i="3" s="1"/>
  <c r="M964" i="3" s="1"/>
  <c r="C965" i="3"/>
  <c r="I965" i="3" s="1"/>
  <c r="X965" i="3" s="1"/>
  <c r="S964" i="3" l="1"/>
  <c r="O964" i="3"/>
  <c r="G964" i="3"/>
  <c r="F964" i="3"/>
  <c r="H964" i="3" s="1"/>
  <c r="E965" i="3"/>
  <c r="L965" i="3"/>
  <c r="N965" i="3" s="1"/>
  <c r="M965" i="3" s="1"/>
  <c r="P965" i="3"/>
  <c r="R965" i="3" s="1"/>
  <c r="Q965" i="3" s="1"/>
  <c r="S965" i="3" s="1"/>
  <c r="C966" i="3"/>
  <c r="I966" i="3" s="1"/>
  <c r="X966" i="3" s="1"/>
  <c r="D965" i="3"/>
  <c r="J965" i="3"/>
  <c r="B965" i="3"/>
  <c r="W963" i="3"/>
  <c r="V963" i="3"/>
  <c r="T963" i="3"/>
  <c r="O965" i="3" l="1"/>
  <c r="P966" i="3"/>
  <c r="R966" i="3" s="1"/>
  <c r="Q966" i="3" s="1"/>
  <c r="B966" i="3"/>
  <c r="J966" i="3"/>
  <c r="C967" i="3"/>
  <c r="I967" i="3" s="1"/>
  <c r="X967" i="3" s="1"/>
  <c r="L966" i="3"/>
  <c r="N966" i="3" s="1"/>
  <c r="M966" i="3" s="1"/>
  <c r="D966" i="3"/>
  <c r="E966" i="3"/>
  <c r="T964" i="3"/>
  <c r="V964" i="3"/>
  <c r="W964" i="3"/>
  <c r="F965" i="3"/>
  <c r="H965" i="3" s="1"/>
  <c r="G965" i="3"/>
  <c r="F966" i="3" l="1"/>
  <c r="H966" i="3" s="1"/>
  <c r="G966" i="3"/>
  <c r="T965" i="3"/>
  <c r="V965" i="3"/>
  <c r="W965" i="3"/>
  <c r="P967" i="3"/>
  <c r="R967" i="3" s="1"/>
  <c r="Q967" i="3" s="1"/>
  <c r="C968" i="3"/>
  <c r="I968" i="3" s="1"/>
  <c r="X968" i="3" s="1"/>
  <c r="B967" i="3"/>
  <c r="L967" i="3"/>
  <c r="N967" i="3" s="1"/>
  <c r="M967" i="3" s="1"/>
  <c r="O967" i="3" s="1"/>
  <c r="J967" i="3"/>
  <c r="E967" i="3"/>
  <c r="D967" i="3"/>
  <c r="O966" i="3"/>
  <c r="S966" i="3"/>
  <c r="L968" i="3" l="1"/>
  <c r="N968" i="3" s="1"/>
  <c r="M968" i="3" s="1"/>
  <c r="O968" i="3" s="1"/>
  <c r="D968" i="3"/>
  <c r="J968" i="3"/>
  <c r="C969" i="3"/>
  <c r="I969" i="3" s="1"/>
  <c r="X969" i="3" s="1"/>
  <c r="B968" i="3"/>
  <c r="P968" i="3"/>
  <c r="R968" i="3" s="1"/>
  <c r="Q968" i="3" s="1"/>
  <c r="E968" i="3"/>
  <c r="S967" i="3"/>
  <c r="F967" i="3"/>
  <c r="H967" i="3" s="1"/>
  <c r="G967" i="3"/>
  <c r="T966" i="3"/>
  <c r="V966" i="3"/>
  <c r="W966" i="3"/>
  <c r="P969" i="3" l="1"/>
  <c r="R969" i="3" s="1"/>
  <c r="Q969" i="3" s="1"/>
  <c r="S969" i="3" s="1"/>
  <c r="B969" i="3"/>
  <c r="D969" i="3"/>
  <c r="L969" i="3"/>
  <c r="N969" i="3" s="1"/>
  <c r="M969" i="3" s="1"/>
  <c r="C970" i="3"/>
  <c r="I970" i="3" s="1"/>
  <c r="X970" i="3" s="1"/>
  <c r="E969" i="3"/>
  <c r="J969" i="3"/>
  <c r="F968" i="3"/>
  <c r="H968" i="3" s="1"/>
  <c r="G968" i="3"/>
  <c r="W967" i="3"/>
  <c r="V967" i="3"/>
  <c r="T967" i="3"/>
  <c r="S968" i="3"/>
  <c r="V968" i="3" l="1"/>
  <c r="W968" i="3"/>
  <c r="T968" i="3"/>
  <c r="E970" i="3"/>
  <c r="D970" i="3"/>
  <c r="J970" i="3"/>
  <c r="C971" i="3"/>
  <c r="I971" i="3" s="1"/>
  <c r="X971" i="3" s="1"/>
  <c r="B970" i="3"/>
  <c r="P970" i="3"/>
  <c r="R970" i="3" s="1"/>
  <c r="Q970" i="3" s="1"/>
  <c r="L970" i="3"/>
  <c r="N970" i="3" s="1"/>
  <c r="M970" i="3" s="1"/>
  <c r="F969" i="3"/>
  <c r="H969" i="3" s="1"/>
  <c r="G969" i="3"/>
  <c r="O969" i="3"/>
  <c r="S970" i="3" l="1"/>
  <c r="O970" i="3"/>
  <c r="V969" i="3"/>
  <c r="W969" i="3"/>
  <c r="T969" i="3"/>
  <c r="C972" i="3"/>
  <c r="I972" i="3" s="1"/>
  <c r="X972" i="3" s="1"/>
  <c r="D971" i="3"/>
  <c r="P971" i="3"/>
  <c r="R971" i="3" s="1"/>
  <c r="Q971" i="3" s="1"/>
  <c r="E971" i="3"/>
  <c r="J971" i="3"/>
  <c r="L971" i="3"/>
  <c r="N971" i="3" s="1"/>
  <c r="M971" i="3" s="1"/>
  <c r="B971" i="3"/>
  <c r="F970" i="3"/>
  <c r="H970" i="3" s="1"/>
  <c r="G970" i="3"/>
  <c r="O971" i="3" l="1"/>
  <c r="G971" i="3"/>
  <c r="F971" i="3"/>
  <c r="H971" i="3" s="1"/>
  <c r="W970" i="3"/>
  <c r="V970" i="3"/>
  <c r="T970" i="3"/>
  <c r="P972" i="3"/>
  <c r="R972" i="3" s="1"/>
  <c r="Q972" i="3" s="1"/>
  <c r="S972" i="3" s="1"/>
  <c r="D972" i="3"/>
  <c r="J972" i="3"/>
  <c r="L972" i="3"/>
  <c r="N972" i="3" s="1"/>
  <c r="M972" i="3" s="1"/>
  <c r="O972" i="3" s="1"/>
  <c r="C973" i="3"/>
  <c r="I973" i="3" s="1"/>
  <c r="X973" i="3" s="1"/>
  <c r="B972" i="3"/>
  <c r="E972" i="3"/>
  <c r="S971" i="3"/>
  <c r="F972" i="3" l="1"/>
  <c r="H972" i="3" s="1"/>
  <c r="G972" i="3"/>
  <c r="D973" i="3"/>
  <c r="L973" i="3"/>
  <c r="N973" i="3" s="1"/>
  <c r="M973" i="3" s="1"/>
  <c r="J973" i="3"/>
  <c r="E973" i="3"/>
  <c r="B973" i="3"/>
  <c r="C974" i="3"/>
  <c r="I974" i="3" s="1"/>
  <c r="X974" i="3" s="1"/>
  <c r="P973" i="3"/>
  <c r="R973" i="3" s="1"/>
  <c r="Q973" i="3" s="1"/>
  <c r="S973" i="3" s="1"/>
  <c r="V971" i="3"/>
  <c r="W971" i="3"/>
  <c r="T971" i="3"/>
  <c r="B974" i="3" l="1"/>
  <c r="C975" i="3"/>
  <c r="I975" i="3" s="1"/>
  <c r="X975" i="3" s="1"/>
  <c r="D974" i="3"/>
  <c r="E974" i="3"/>
  <c r="L974" i="3"/>
  <c r="N974" i="3" s="1"/>
  <c r="M974" i="3" s="1"/>
  <c r="P974" i="3"/>
  <c r="R974" i="3" s="1"/>
  <c r="Q974" i="3" s="1"/>
  <c r="S974" i="3" s="1"/>
  <c r="J974" i="3"/>
  <c r="G973" i="3"/>
  <c r="F973" i="3"/>
  <c r="H973" i="3" s="1"/>
  <c r="O973" i="3"/>
  <c r="T972" i="3"/>
  <c r="W972" i="3"/>
  <c r="V972" i="3"/>
  <c r="O974" i="3" l="1"/>
  <c r="F974" i="3"/>
  <c r="H974" i="3" s="1"/>
  <c r="G974" i="3"/>
  <c r="V973" i="3"/>
  <c r="W973" i="3"/>
  <c r="T973" i="3"/>
  <c r="E975" i="3"/>
  <c r="C976" i="3"/>
  <c r="I976" i="3" s="1"/>
  <c r="X976" i="3" s="1"/>
  <c r="L975" i="3"/>
  <c r="N975" i="3" s="1"/>
  <c r="M975" i="3" s="1"/>
  <c r="J975" i="3"/>
  <c r="B975" i="3"/>
  <c r="D975" i="3"/>
  <c r="P975" i="3"/>
  <c r="R975" i="3" s="1"/>
  <c r="Q975" i="3" s="1"/>
  <c r="S975" i="3" s="1"/>
  <c r="O975" i="3" l="1"/>
  <c r="G975" i="3"/>
  <c r="F975" i="3"/>
  <c r="H975" i="3" s="1"/>
  <c r="T974" i="3"/>
  <c r="V974" i="3"/>
  <c r="W974" i="3"/>
  <c r="L976" i="3"/>
  <c r="N976" i="3" s="1"/>
  <c r="M976" i="3" s="1"/>
  <c r="O976" i="3" s="1"/>
  <c r="D976" i="3"/>
  <c r="J976" i="3"/>
  <c r="B976" i="3"/>
  <c r="E976" i="3"/>
  <c r="P976" i="3"/>
  <c r="R976" i="3" s="1"/>
  <c r="Q976" i="3" s="1"/>
  <c r="C977" i="3"/>
  <c r="I977" i="3" s="1"/>
  <c r="X977" i="3" s="1"/>
  <c r="G976" i="3" l="1"/>
  <c r="F976" i="3"/>
  <c r="H976" i="3" s="1"/>
  <c r="S976" i="3"/>
  <c r="V975" i="3"/>
  <c r="W975" i="3"/>
  <c r="T975" i="3"/>
  <c r="D977" i="3"/>
  <c r="P977" i="3"/>
  <c r="R977" i="3" s="1"/>
  <c r="Q977" i="3" s="1"/>
  <c r="C978" i="3"/>
  <c r="I978" i="3" s="1"/>
  <c r="X978" i="3" s="1"/>
  <c r="L977" i="3"/>
  <c r="N977" i="3" s="1"/>
  <c r="M977" i="3" s="1"/>
  <c r="J977" i="3"/>
  <c r="E977" i="3"/>
  <c r="B977" i="3"/>
  <c r="O977" i="3" l="1"/>
  <c r="T976" i="3"/>
  <c r="W976" i="3"/>
  <c r="V976" i="3"/>
  <c r="G977" i="3"/>
  <c r="F977" i="3"/>
  <c r="H977" i="3" s="1"/>
  <c r="S977" i="3"/>
  <c r="J978" i="3"/>
  <c r="P978" i="3"/>
  <c r="R978" i="3" s="1"/>
  <c r="Q978" i="3" s="1"/>
  <c r="B978" i="3"/>
  <c r="L978" i="3"/>
  <c r="N978" i="3" s="1"/>
  <c r="M978" i="3" s="1"/>
  <c r="O978" i="3" s="1"/>
  <c r="E978" i="3"/>
  <c r="C979" i="3"/>
  <c r="I979" i="3" s="1"/>
  <c r="X979" i="3" s="1"/>
  <c r="D978" i="3"/>
  <c r="G978" i="3" l="1"/>
  <c r="F978" i="3"/>
  <c r="H978" i="3" s="1"/>
  <c r="D979" i="3"/>
  <c r="E979" i="3"/>
  <c r="L979" i="3"/>
  <c r="N979" i="3" s="1"/>
  <c r="M979" i="3" s="1"/>
  <c r="P979" i="3"/>
  <c r="R979" i="3" s="1"/>
  <c r="Q979" i="3" s="1"/>
  <c r="C980" i="3"/>
  <c r="I980" i="3" s="1"/>
  <c r="X980" i="3" s="1"/>
  <c r="J979" i="3"/>
  <c r="B979" i="3"/>
  <c r="V977" i="3"/>
  <c r="T977" i="3"/>
  <c r="W977" i="3"/>
  <c r="S978" i="3"/>
  <c r="S979" i="3" l="1"/>
  <c r="D980" i="3"/>
  <c r="L980" i="3"/>
  <c r="N980" i="3" s="1"/>
  <c r="M980" i="3" s="1"/>
  <c r="P980" i="3"/>
  <c r="R980" i="3" s="1"/>
  <c r="Q980" i="3" s="1"/>
  <c r="E980" i="3"/>
  <c r="J980" i="3"/>
  <c r="C981" i="3"/>
  <c r="I981" i="3" s="1"/>
  <c r="X981" i="3" s="1"/>
  <c r="B980" i="3"/>
  <c r="O979" i="3"/>
  <c r="F979" i="3"/>
  <c r="H979" i="3" s="1"/>
  <c r="G979" i="3"/>
  <c r="T978" i="3"/>
  <c r="W978" i="3"/>
  <c r="V978" i="3"/>
  <c r="E981" i="3" l="1"/>
  <c r="L981" i="3"/>
  <c r="N981" i="3" s="1"/>
  <c r="M981" i="3" s="1"/>
  <c r="D981" i="3"/>
  <c r="B981" i="3"/>
  <c r="P981" i="3"/>
  <c r="R981" i="3" s="1"/>
  <c r="Q981" i="3" s="1"/>
  <c r="C982" i="3"/>
  <c r="I982" i="3" s="1"/>
  <c r="X982" i="3" s="1"/>
  <c r="J981" i="3"/>
  <c r="F980" i="3"/>
  <c r="H980" i="3" s="1"/>
  <c r="G980" i="3"/>
  <c r="T979" i="3"/>
  <c r="V979" i="3"/>
  <c r="W979" i="3"/>
  <c r="O980" i="3"/>
  <c r="S980" i="3"/>
  <c r="L982" i="3" l="1"/>
  <c r="N982" i="3" s="1"/>
  <c r="M982" i="3" s="1"/>
  <c r="D982" i="3"/>
  <c r="E982" i="3"/>
  <c r="B982" i="3"/>
  <c r="C983" i="3"/>
  <c r="I983" i="3" s="1"/>
  <c r="X983" i="3" s="1"/>
  <c r="J982" i="3"/>
  <c r="P982" i="3"/>
  <c r="R982" i="3" s="1"/>
  <c r="Q982" i="3" s="1"/>
  <c r="S981" i="3"/>
  <c r="T980" i="3"/>
  <c r="W980" i="3"/>
  <c r="V980" i="3"/>
  <c r="O981" i="3"/>
  <c r="F981" i="3"/>
  <c r="H981" i="3" s="1"/>
  <c r="G981" i="3"/>
  <c r="W981" i="3" l="1"/>
  <c r="T981" i="3"/>
  <c r="V981" i="3"/>
  <c r="D983" i="3"/>
  <c r="J983" i="3"/>
  <c r="P983" i="3"/>
  <c r="R983" i="3" s="1"/>
  <c r="Q983" i="3" s="1"/>
  <c r="C984" i="3"/>
  <c r="I984" i="3" s="1"/>
  <c r="X984" i="3" s="1"/>
  <c r="B983" i="3"/>
  <c r="E983" i="3"/>
  <c r="L983" i="3"/>
  <c r="N983" i="3" s="1"/>
  <c r="M983" i="3" s="1"/>
  <c r="F982" i="3"/>
  <c r="H982" i="3" s="1"/>
  <c r="G982" i="3"/>
  <c r="S982" i="3"/>
  <c r="O982" i="3"/>
  <c r="C985" i="3" l="1"/>
  <c r="I985" i="3" s="1"/>
  <c r="X985" i="3" s="1"/>
  <c r="D984" i="3"/>
  <c r="J984" i="3"/>
  <c r="E984" i="3"/>
  <c r="B984" i="3"/>
  <c r="L984" i="3"/>
  <c r="N984" i="3" s="1"/>
  <c r="M984" i="3" s="1"/>
  <c r="P984" i="3"/>
  <c r="R984" i="3" s="1"/>
  <c r="Q984" i="3" s="1"/>
  <c r="T982" i="3"/>
  <c r="V982" i="3"/>
  <c r="W982" i="3"/>
  <c r="O983" i="3"/>
  <c r="S983" i="3"/>
  <c r="G983" i="3"/>
  <c r="F983" i="3"/>
  <c r="H983" i="3" s="1"/>
  <c r="S984" i="3" l="1"/>
  <c r="G984" i="3"/>
  <c r="F984" i="3"/>
  <c r="H984" i="3" s="1"/>
  <c r="O984" i="3"/>
  <c r="T983" i="3"/>
  <c r="V983" i="3"/>
  <c r="W983" i="3"/>
  <c r="L985" i="3"/>
  <c r="N985" i="3" s="1"/>
  <c r="M985" i="3" s="1"/>
  <c r="D985" i="3"/>
  <c r="E985" i="3"/>
  <c r="P985" i="3"/>
  <c r="R985" i="3" s="1"/>
  <c r="Q985" i="3" s="1"/>
  <c r="S985" i="3" s="1"/>
  <c r="B985" i="3"/>
  <c r="C986" i="3"/>
  <c r="I986" i="3" s="1"/>
  <c r="X986" i="3" s="1"/>
  <c r="J985" i="3"/>
  <c r="J986" i="3" l="1"/>
  <c r="D986" i="3"/>
  <c r="C987" i="3"/>
  <c r="I987" i="3" s="1"/>
  <c r="X987" i="3" s="1"/>
  <c r="E986" i="3"/>
  <c r="L986" i="3"/>
  <c r="N986" i="3" s="1"/>
  <c r="M986" i="3" s="1"/>
  <c r="P986" i="3"/>
  <c r="R986" i="3" s="1"/>
  <c r="Q986" i="3" s="1"/>
  <c r="S986" i="3" s="1"/>
  <c r="B986" i="3"/>
  <c r="V984" i="3"/>
  <c r="T984" i="3"/>
  <c r="W984" i="3"/>
  <c r="O985" i="3"/>
  <c r="G985" i="3"/>
  <c r="F985" i="3"/>
  <c r="H985" i="3" s="1"/>
  <c r="V985" i="3" l="1"/>
  <c r="W985" i="3"/>
  <c r="T985" i="3"/>
  <c r="C988" i="3"/>
  <c r="I988" i="3" s="1"/>
  <c r="X988" i="3" s="1"/>
  <c r="L987" i="3"/>
  <c r="N987" i="3" s="1"/>
  <c r="M987" i="3" s="1"/>
  <c r="D987" i="3"/>
  <c r="J987" i="3"/>
  <c r="E987" i="3"/>
  <c r="B987" i="3"/>
  <c r="P987" i="3"/>
  <c r="R987" i="3" s="1"/>
  <c r="Q987" i="3" s="1"/>
  <c r="G986" i="3"/>
  <c r="F986" i="3"/>
  <c r="H986" i="3" s="1"/>
  <c r="O986" i="3"/>
  <c r="S987" i="3" l="1"/>
  <c r="T986" i="3"/>
  <c r="V986" i="3"/>
  <c r="W986" i="3"/>
  <c r="O987" i="3"/>
  <c r="B988" i="3"/>
  <c r="C989" i="3"/>
  <c r="I989" i="3" s="1"/>
  <c r="X989" i="3" s="1"/>
  <c r="J988" i="3"/>
  <c r="D988" i="3"/>
  <c r="E988" i="3"/>
  <c r="L988" i="3"/>
  <c r="N988" i="3" s="1"/>
  <c r="M988" i="3" s="1"/>
  <c r="P988" i="3"/>
  <c r="R988" i="3" s="1"/>
  <c r="Q988" i="3" s="1"/>
  <c r="S988" i="3" s="1"/>
  <c r="F987" i="3"/>
  <c r="H987" i="3" s="1"/>
  <c r="G987" i="3"/>
  <c r="O988" i="3" l="1"/>
  <c r="V987" i="3"/>
  <c r="T987" i="3"/>
  <c r="W987" i="3"/>
  <c r="D989" i="3"/>
  <c r="E989" i="3"/>
  <c r="C990" i="3"/>
  <c r="I990" i="3" s="1"/>
  <c r="X990" i="3" s="1"/>
  <c r="B989" i="3"/>
  <c r="P989" i="3"/>
  <c r="R989" i="3" s="1"/>
  <c r="Q989" i="3" s="1"/>
  <c r="S989" i="3" s="1"/>
  <c r="L989" i="3"/>
  <c r="N989" i="3" s="1"/>
  <c r="M989" i="3" s="1"/>
  <c r="O989" i="3" s="1"/>
  <c r="J989" i="3"/>
  <c r="G988" i="3"/>
  <c r="F988" i="3"/>
  <c r="H988" i="3" s="1"/>
  <c r="T988" i="3" l="1"/>
  <c r="V988" i="3"/>
  <c r="W988" i="3"/>
  <c r="E990" i="3"/>
  <c r="C991" i="3"/>
  <c r="I991" i="3" s="1"/>
  <c r="X991" i="3" s="1"/>
  <c r="J990" i="3"/>
  <c r="D990" i="3"/>
  <c r="L990" i="3"/>
  <c r="N990" i="3" s="1"/>
  <c r="M990" i="3" s="1"/>
  <c r="P990" i="3"/>
  <c r="R990" i="3" s="1"/>
  <c r="Q990" i="3" s="1"/>
  <c r="B990" i="3"/>
  <c r="F989" i="3"/>
  <c r="H989" i="3" s="1"/>
  <c r="G989" i="3"/>
  <c r="S990" i="3" l="1"/>
  <c r="O990" i="3"/>
  <c r="G990" i="3"/>
  <c r="F990" i="3"/>
  <c r="H990" i="3" s="1"/>
  <c r="C992" i="3"/>
  <c r="I992" i="3" s="1"/>
  <c r="X992" i="3" s="1"/>
  <c r="E991" i="3"/>
  <c r="B991" i="3"/>
  <c r="P991" i="3"/>
  <c r="R991" i="3" s="1"/>
  <c r="Q991" i="3" s="1"/>
  <c r="L991" i="3"/>
  <c r="N991" i="3" s="1"/>
  <c r="M991" i="3" s="1"/>
  <c r="D991" i="3"/>
  <c r="J991" i="3"/>
  <c r="V989" i="3"/>
  <c r="W989" i="3"/>
  <c r="T989" i="3"/>
  <c r="S991" i="3" l="1"/>
  <c r="T990" i="3"/>
  <c r="V990" i="3"/>
  <c r="W990" i="3"/>
  <c r="F991" i="3"/>
  <c r="H991" i="3" s="1"/>
  <c r="G991" i="3"/>
  <c r="O991" i="3"/>
  <c r="J992" i="3"/>
  <c r="L992" i="3"/>
  <c r="N992" i="3" s="1"/>
  <c r="M992" i="3" s="1"/>
  <c r="E992" i="3"/>
  <c r="B992" i="3"/>
  <c r="D992" i="3"/>
  <c r="P992" i="3"/>
  <c r="R992" i="3" s="1"/>
  <c r="Q992" i="3" s="1"/>
  <c r="C993" i="3"/>
  <c r="I993" i="3" s="1"/>
  <c r="X993" i="3" s="1"/>
  <c r="V991" i="3" l="1"/>
  <c r="T991" i="3"/>
  <c r="W991" i="3"/>
  <c r="F992" i="3"/>
  <c r="H992" i="3" s="1"/>
  <c r="G992" i="3"/>
  <c r="S992" i="3"/>
  <c r="O992" i="3"/>
  <c r="E993" i="3"/>
  <c r="L993" i="3"/>
  <c r="N993" i="3" s="1"/>
  <c r="M993" i="3" s="1"/>
  <c r="C994" i="3"/>
  <c r="I994" i="3" s="1"/>
  <c r="X994" i="3" s="1"/>
  <c r="J993" i="3"/>
  <c r="B993" i="3"/>
  <c r="D993" i="3"/>
  <c r="P993" i="3"/>
  <c r="R993" i="3" s="1"/>
  <c r="Q993" i="3" s="1"/>
  <c r="T992" i="3" l="1"/>
  <c r="W992" i="3"/>
  <c r="V992" i="3"/>
  <c r="O993" i="3"/>
  <c r="C995" i="3"/>
  <c r="I995" i="3" s="1"/>
  <c r="X995" i="3" s="1"/>
  <c r="B994" i="3"/>
  <c r="J994" i="3"/>
  <c r="P994" i="3"/>
  <c r="R994" i="3" s="1"/>
  <c r="Q994" i="3" s="1"/>
  <c r="E994" i="3"/>
  <c r="D994" i="3"/>
  <c r="L994" i="3"/>
  <c r="N994" i="3" s="1"/>
  <c r="M994" i="3" s="1"/>
  <c r="O994" i="3" s="1"/>
  <c r="G993" i="3"/>
  <c r="F993" i="3"/>
  <c r="H993" i="3" s="1"/>
  <c r="S993" i="3"/>
  <c r="V993" i="3" l="1"/>
  <c r="T993" i="3"/>
  <c r="W993" i="3"/>
  <c r="S994" i="3"/>
  <c r="G994" i="3"/>
  <c r="F994" i="3"/>
  <c r="H994" i="3" s="1"/>
  <c r="J995" i="3"/>
  <c r="P995" i="3"/>
  <c r="R995" i="3" s="1"/>
  <c r="Q995" i="3" s="1"/>
  <c r="B995" i="3"/>
  <c r="D995" i="3"/>
  <c r="E995" i="3"/>
  <c r="C996" i="3"/>
  <c r="I996" i="3" s="1"/>
  <c r="X996" i="3" s="1"/>
  <c r="L995" i="3"/>
  <c r="N995" i="3" s="1"/>
  <c r="M995" i="3" s="1"/>
  <c r="T994" i="3" l="1"/>
  <c r="V994" i="3"/>
  <c r="W994" i="3"/>
  <c r="J996" i="3"/>
  <c r="D996" i="3"/>
  <c r="C997" i="3"/>
  <c r="I997" i="3" s="1"/>
  <c r="X997" i="3" s="1"/>
  <c r="E996" i="3"/>
  <c r="B996" i="3"/>
  <c r="P996" i="3"/>
  <c r="R996" i="3" s="1"/>
  <c r="Q996" i="3" s="1"/>
  <c r="L996" i="3"/>
  <c r="N996" i="3" s="1"/>
  <c r="M996" i="3" s="1"/>
  <c r="S995" i="3"/>
  <c r="O995" i="3"/>
  <c r="F995" i="3"/>
  <c r="H995" i="3" s="1"/>
  <c r="G995" i="3"/>
  <c r="D997" i="3" l="1"/>
  <c r="P997" i="3"/>
  <c r="R997" i="3" s="1"/>
  <c r="Q997" i="3" s="1"/>
  <c r="C998" i="3"/>
  <c r="I998" i="3" s="1"/>
  <c r="X998" i="3" s="1"/>
  <c r="J997" i="3"/>
  <c r="E997" i="3"/>
  <c r="L997" i="3"/>
  <c r="N997" i="3" s="1"/>
  <c r="M997" i="3" s="1"/>
  <c r="B997" i="3"/>
  <c r="S996" i="3"/>
  <c r="V995" i="3"/>
  <c r="T995" i="3"/>
  <c r="W995" i="3"/>
  <c r="O996" i="3"/>
  <c r="F996" i="3"/>
  <c r="H996" i="3" s="1"/>
  <c r="G996" i="3"/>
  <c r="W996" i="3" l="1"/>
  <c r="V996" i="3"/>
  <c r="T996" i="3"/>
  <c r="G997" i="3"/>
  <c r="F997" i="3"/>
  <c r="H997" i="3" s="1"/>
  <c r="B998" i="3"/>
  <c r="C999" i="3"/>
  <c r="I999" i="3" s="1"/>
  <c r="X999" i="3" s="1"/>
  <c r="P998" i="3"/>
  <c r="R998" i="3" s="1"/>
  <c r="Q998" i="3" s="1"/>
  <c r="L998" i="3"/>
  <c r="N998" i="3" s="1"/>
  <c r="M998" i="3" s="1"/>
  <c r="D998" i="3"/>
  <c r="E998" i="3"/>
  <c r="J998" i="3"/>
  <c r="O997" i="3"/>
  <c r="S997" i="3"/>
  <c r="O998" i="3" l="1"/>
  <c r="S998" i="3"/>
  <c r="F998" i="3"/>
  <c r="H998" i="3" s="1"/>
  <c r="G998" i="3"/>
  <c r="B999" i="3"/>
  <c r="D999" i="3"/>
  <c r="J999" i="3"/>
  <c r="P999" i="3"/>
  <c r="R999" i="3" s="1"/>
  <c r="Q999" i="3" s="1"/>
  <c r="E999" i="3"/>
  <c r="C1000" i="3"/>
  <c r="I1000" i="3" s="1"/>
  <c r="X1000" i="3" s="1"/>
  <c r="L999" i="3"/>
  <c r="N999" i="3" s="1"/>
  <c r="M999" i="3" s="1"/>
  <c r="W997" i="3"/>
  <c r="T997" i="3"/>
  <c r="V997" i="3"/>
  <c r="S999" i="3" l="1"/>
  <c r="O999" i="3"/>
  <c r="J1000" i="3"/>
  <c r="B1000" i="3"/>
  <c r="D1000" i="3"/>
  <c r="E1000" i="3"/>
  <c r="L1000" i="3"/>
  <c r="N1000" i="3" s="1"/>
  <c r="M1000" i="3" s="1"/>
  <c r="P1000" i="3"/>
  <c r="R1000" i="3" s="1"/>
  <c r="Q1000" i="3" s="1"/>
  <c r="S1000" i="3" s="1"/>
  <c r="C1001" i="3"/>
  <c r="I1001" i="3" s="1"/>
  <c r="X1001" i="3" s="1"/>
  <c r="F999" i="3"/>
  <c r="H999" i="3" s="1"/>
  <c r="G999" i="3"/>
  <c r="V998" i="3"/>
  <c r="W998" i="3"/>
  <c r="T998" i="3"/>
  <c r="G1000" i="3" l="1"/>
  <c r="F1000" i="3"/>
  <c r="H1000" i="3" s="1"/>
  <c r="O1000" i="3"/>
  <c r="T999" i="3"/>
  <c r="V999" i="3"/>
  <c r="W999" i="3"/>
  <c r="E1001" i="3"/>
  <c r="C1002" i="3"/>
  <c r="I1002" i="3" s="1"/>
  <c r="X1002" i="3" s="1"/>
  <c r="P1001" i="3"/>
  <c r="R1001" i="3" s="1"/>
  <c r="Q1001" i="3" s="1"/>
  <c r="D1001" i="3"/>
  <c r="L1001" i="3"/>
  <c r="N1001" i="3" s="1"/>
  <c r="M1001" i="3" s="1"/>
  <c r="O1001" i="3" s="1"/>
  <c r="J1001" i="3"/>
  <c r="B1001" i="3"/>
  <c r="S1001" i="3" l="1"/>
  <c r="D1002" i="3"/>
  <c r="B1002" i="3"/>
  <c r="C1003" i="3"/>
  <c r="I1003" i="3" s="1"/>
  <c r="X1003" i="3" s="1"/>
  <c r="P1002" i="3"/>
  <c r="R1002" i="3" s="1"/>
  <c r="Q1002" i="3" s="1"/>
  <c r="E1002" i="3"/>
  <c r="L1002" i="3"/>
  <c r="N1002" i="3" s="1"/>
  <c r="M1002" i="3" s="1"/>
  <c r="J1002" i="3"/>
  <c r="W1000" i="3"/>
  <c r="V1000" i="3"/>
  <c r="T1000" i="3"/>
  <c r="F1001" i="3"/>
  <c r="H1001" i="3" s="1"/>
  <c r="G1001" i="3"/>
  <c r="F1002" i="3" l="1"/>
  <c r="H1002" i="3" s="1"/>
  <c r="G1002" i="3"/>
  <c r="O1002" i="3"/>
  <c r="E1003" i="3"/>
  <c r="B1003" i="3"/>
  <c r="C1004" i="3"/>
  <c r="I1004" i="3" s="1"/>
  <c r="X1004" i="3" s="1"/>
  <c r="J1003" i="3"/>
  <c r="P1003" i="3"/>
  <c r="R1003" i="3" s="1"/>
  <c r="Q1003" i="3" s="1"/>
  <c r="L1003" i="3"/>
  <c r="N1003" i="3" s="1"/>
  <c r="M1003" i="3" s="1"/>
  <c r="O1003" i="3" s="1"/>
  <c r="D1003" i="3"/>
  <c r="S1002" i="3"/>
  <c r="W1001" i="3"/>
  <c r="T1001" i="3"/>
  <c r="V1001" i="3"/>
  <c r="F1003" i="3" l="1"/>
  <c r="H1003" i="3" s="1"/>
  <c r="G1003" i="3"/>
  <c r="B1004" i="3"/>
  <c r="J1004" i="3"/>
  <c r="D1004" i="3"/>
  <c r="C1005" i="3"/>
  <c r="I1005" i="3" s="1"/>
  <c r="X1005" i="3" s="1"/>
  <c r="E1004" i="3"/>
  <c r="L1004" i="3"/>
  <c r="N1004" i="3" s="1"/>
  <c r="M1004" i="3" s="1"/>
  <c r="O1004" i="3" s="1"/>
  <c r="P1004" i="3"/>
  <c r="R1004" i="3" s="1"/>
  <c r="Q1004" i="3" s="1"/>
  <c r="S1003" i="3"/>
  <c r="T1002" i="3"/>
  <c r="W1002" i="3"/>
  <c r="V1002" i="3"/>
  <c r="S1004" i="3" l="1"/>
  <c r="D1005" i="3"/>
  <c r="B1005" i="3"/>
  <c r="J1005" i="3"/>
  <c r="L1005" i="3"/>
  <c r="N1005" i="3" s="1"/>
  <c r="M1005" i="3" s="1"/>
  <c r="E1005" i="3"/>
  <c r="P1005" i="3"/>
  <c r="R1005" i="3" s="1"/>
  <c r="Q1005" i="3" s="1"/>
  <c r="C1006" i="3"/>
  <c r="I1006" i="3" s="1"/>
  <c r="X1006" i="3" s="1"/>
  <c r="F1004" i="3"/>
  <c r="H1004" i="3" s="1"/>
  <c r="G1004" i="3"/>
  <c r="V1003" i="3"/>
  <c r="T1003" i="3"/>
  <c r="W1003" i="3"/>
  <c r="V1004" i="3" l="1"/>
  <c r="W1004" i="3"/>
  <c r="T1004" i="3"/>
  <c r="S1005" i="3"/>
  <c r="G1005" i="3"/>
  <c r="F1005" i="3"/>
  <c r="H1005" i="3" s="1"/>
  <c r="L1006" i="3"/>
  <c r="N1006" i="3" s="1"/>
  <c r="M1006" i="3" s="1"/>
  <c r="D1006" i="3"/>
  <c r="C1007" i="3"/>
  <c r="I1007" i="3" s="1"/>
  <c r="X1007" i="3" s="1"/>
  <c r="B1006" i="3"/>
  <c r="E1006" i="3"/>
  <c r="P1006" i="3"/>
  <c r="R1006" i="3" s="1"/>
  <c r="Q1006" i="3" s="1"/>
  <c r="S1006" i="3" s="1"/>
  <c r="J1006" i="3"/>
  <c r="O1005" i="3"/>
  <c r="T1005" i="3" l="1"/>
  <c r="V1005" i="3"/>
  <c r="W1005" i="3"/>
  <c r="O1006" i="3"/>
  <c r="F1006" i="3"/>
  <c r="H1006" i="3" s="1"/>
  <c r="G1006" i="3"/>
  <c r="J1007" i="3"/>
  <c r="C1008" i="3"/>
  <c r="I1008" i="3" s="1"/>
  <c r="X1008" i="3" s="1"/>
  <c r="D1007" i="3"/>
  <c r="P1007" i="3"/>
  <c r="R1007" i="3" s="1"/>
  <c r="Q1007" i="3" s="1"/>
  <c r="E1007" i="3"/>
  <c r="B1007" i="3"/>
  <c r="L1007" i="3"/>
  <c r="N1007" i="3" s="1"/>
  <c r="M1007" i="3" s="1"/>
  <c r="O1007" i="3" s="1"/>
  <c r="S1007" i="3" l="1"/>
  <c r="J1008" i="3"/>
  <c r="P1008" i="3"/>
  <c r="R1008" i="3" s="1"/>
  <c r="Q1008" i="3" s="1"/>
  <c r="S1008" i="3" s="1"/>
  <c r="B1008" i="3"/>
  <c r="C1009" i="3"/>
  <c r="I1009" i="3" s="1"/>
  <c r="X1009" i="3" s="1"/>
  <c r="L1008" i="3"/>
  <c r="N1008" i="3" s="1"/>
  <c r="M1008" i="3" s="1"/>
  <c r="D1008" i="3"/>
  <c r="E1008" i="3"/>
  <c r="V1006" i="3"/>
  <c r="W1006" i="3"/>
  <c r="T1006" i="3"/>
  <c r="F1007" i="3"/>
  <c r="H1007" i="3" s="1"/>
  <c r="G1007" i="3"/>
  <c r="O1008" i="3" l="1"/>
  <c r="G1008" i="3"/>
  <c r="F1008" i="3"/>
  <c r="H1008" i="3" s="1"/>
  <c r="V1007" i="3"/>
  <c r="W1007" i="3"/>
  <c r="T1007" i="3"/>
  <c r="D1009" i="3"/>
  <c r="L1009" i="3"/>
  <c r="N1009" i="3" s="1"/>
  <c r="M1009" i="3" s="1"/>
  <c r="O1009" i="3" s="1"/>
  <c r="P1009" i="3"/>
  <c r="R1009" i="3" s="1"/>
  <c r="Q1009" i="3" s="1"/>
  <c r="J1009" i="3"/>
  <c r="E1009" i="3"/>
  <c r="B1009" i="3"/>
  <c r="C1010" i="3"/>
  <c r="I1010" i="3" s="1"/>
  <c r="X1010" i="3" s="1"/>
  <c r="S1009" i="3" l="1"/>
  <c r="D1010" i="3"/>
  <c r="C1011" i="3"/>
  <c r="I1011" i="3" s="1"/>
  <c r="X1011" i="3" s="1"/>
  <c r="E1010" i="3"/>
  <c r="L1010" i="3"/>
  <c r="N1010" i="3" s="1"/>
  <c r="M1010" i="3" s="1"/>
  <c r="B1010" i="3"/>
  <c r="P1010" i="3"/>
  <c r="R1010" i="3" s="1"/>
  <c r="Q1010" i="3" s="1"/>
  <c r="J1010" i="3"/>
  <c r="F1009" i="3"/>
  <c r="H1009" i="3" s="1"/>
  <c r="G1009" i="3"/>
  <c r="W1008" i="3"/>
  <c r="T1008" i="3"/>
  <c r="V1008" i="3"/>
  <c r="S1010" i="3" l="1"/>
  <c r="W1009" i="3"/>
  <c r="T1009" i="3"/>
  <c r="V1009" i="3"/>
  <c r="O1010" i="3"/>
  <c r="J1011" i="3"/>
  <c r="D1011" i="3"/>
  <c r="B1011" i="3"/>
  <c r="P1011" i="3"/>
  <c r="R1011" i="3" s="1"/>
  <c r="Q1011" i="3" s="1"/>
  <c r="C1012" i="3"/>
  <c r="I1012" i="3" s="1"/>
  <c r="X1012" i="3" s="1"/>
  <c r="L1011" i="3"/>
  <c r="N1011" i="3" s="1"/>
  <c r="M1011" i="3" s="1"/>
  <c r="E1011" i="3"/>
  <c r="G1010" i="3"/>
  <c r="F1010" i="3"/>
  <c r="H1010" i="3" s="1"/>
  <c r="S1011" i="3" l="1"/>
  <c r="O1011" i="3"/>
  <c r="F1011" i="3"/>
  <c r="H1011" i="3" s="1"/>
  <c r="G1011" i="3"/>
  <c r="J1012" i="3"/>
  <c r="L1012" i="3"/>
  <c r="N1012" i="3" s="1"/>
  <c r="M1012" i="3" s="1"/>
  <c r="B1012" i="3"/>
  <c r="P1012" i="3"/>
  <c r="R1012" i="3" s="1"/>
  <c r="Q1012" i="3" s="1"/>
  <c r="D1012" i="3"/>
  <c r="C1013" i="3"/>
  <c r="I1013" i="3" s="1"/>
  <c r="X1013" i="3" s="1"/>
  <c r="E1012" i="3"/>
  <c r="T1010" i="3"/>
  <c r="W1010" i="3"/>
  <c r="V1010" i="3"/>
  <c r="O1012" i="3" l="1"/>
  <c r="G1012" i="3"/>
  <c r="F1012" i="3"/>
  <c r="H1012" i="3" s="1"/>
  <c r="D1013" i="3"/>
  <c r="L1013" i="3"/>
  <c r="N1013" i="3" s="1"/>
  <c r="M1013" i="3" s="1"/>
  <c r="B1013" i="3"/>
  <c r="J1013" i="3"/>
  <c r="E1013" i="3"/>
  <c r="C1014" i="3"/>
  <c r="I1014" i="3" s="1"/>
  <c r="X1014" i="3" s="1"/>
  <c r="P1013" i="3"/>
  <c r="R1013" i="3" s="1"/>
  <c r="Q1013" i="3" s="1"/>
  <c r="S1012" i="3"/>
  <c r="V1011" i="3"/>
  <c r="T1011" i="3"/>
  <c r="W1011" i="3"/>
  <c r="O1013" i="3" l="1"/>
  <c r="W1012" i="3"/>
  <c r="T1012" i="3"/>
  <c r="V1012" i="3"/>
  <c r="C1015" i="3"/>
  <c r="I1015" i="3" s="1"/>
  <c r="X1015" i="3" s="1"/>
  <c r="B1014" i="3"/>
  <c r="E1014" i="3"/>
  <c r="J1014" i="3"/>
  <c r="P1014" i="3"/>
  <c r="R1014" i="3" s="1"/>
  <c r="Q1014" i="3" s="1"/>
  <c r="S1014" i="3" s="1"/>
  <c r="L1014" i="3"/>
  <c r="N1014" i="3" s="1"/>
  <c r="M1014" i="3" s="1"/>
  <c r="D1014" i="3"/>
  <c r="S1013" i="3"/>
  <c r="F1013" i="3"/>
  <c r="H1013" i="3" s="1"/>
  <c r="G1013" i="3"/>
  <c r="O1014" i="3" l="1"/>
  <c r="L1015" i="3"/>
  <c r="N1015" i="3" s="1"/>
  <c r="M1015" i="3" s="1"/>
  <c r="O1015" i="3" s="1"/>
  <c r="D1015" i="3"/>
  <c r="E1015" i="3"/>
  <c r="C1016" i="3"/>
  <c r="I1016" i="3" s="1"/>
  <c r="X1016" i="3" s="1"/>
  <c r="P1015" i="3"/>
  <c r="R1015" i="3" s="1"/>
  <c r="Q1015" i="3" s="1"/>
  <c r="B1015" i="3"/>
  <c r="J1015" i="3"/>
  <c r="F1014" i="3"/>
  <c r="H1014" i="3" s="1"/>
  <c r="G1014" i="3"/>
  <c r="V1013" i="3"/>
  <c r="T1013" i="3"/>
  <c r="W1013" i="3"/>
  <c r="E1016" i="3" l="1"/>
  <c r="P1016" i="3"/>
  <c r="R1016" i="3" s="1"/>
  <c r="Q1016" i="3" s="1"/>
  <c r="L1016" i="3"/>
  <c r="N1016" i="3" s="1"/>
  <c r="M1016" i="3" s="1"/>
  <c r="J1016" i="3"/>
  <c r="C1017" i="3"/>
  <c r="I1017" i="3" s="1"/>
  <c r="X1017" i="3" s="1"/>
  <c r="D1016" i="3"/>
  <c r="B1016" i="3"/>
  <c r="F1015" i="3"/>
  <c r="H1015" i="3" s="1"/>
  <c r="G1015" i="3"/>
  <c r="V1014" i="3"/>
  <c r="T1014" i="3"/>
  <c r="W1014" i="3"/>
  <c r="S1015" i="3"/>
  <c r="C1018" i="3" l="1"/>
  <c r="I1018" i="3" s="1"/>
  <c r="X1018" i="3" s="1"/>
  <c r="J1017" i="3"/>
  <c r="E1017" i="3"/>
  <c r="L1017" i="3"/>
  <c r="N1017" i="3" s="1"/>
  <c r="M1017" i="3" s="1"/>
  <c r="P1017" i="3"/>
  <c r="R1017" i="3" s="1"/>
  <c r="Q1017" i="3" s="1"/>
  <c r="B1017" i="3"/>
  <c r="D1017" i="3"/>
  <c r="V1015" i="3"/>
  <c r="W1015" i="3"/>
  <c r="T1015" i="3"/>
  <c r="O1016" i="3"/>
  <c r="F1016" i="3"/>
  <c r="H1016" i="3" s="1"/>
  <c r="G1016" i="3"/>
  <c r="S1016" i="3"/>
  <c r="T1016" i="3" l="1"/>
  <c r="W1016" i="3"/>
  <c r="V1016" i="3"/>
  <c r="G1017" i="3"/>
  <c r="F1017" i="3"/>
  <c r="H1017" i="3" s="1"/>
  <c r="O1017" i="3"/>
  <c r="S1017" i="3"/>
  <c r="L1018" i="3"/>
  <c r="N1018" i="3" s="1"/>
  <c r="M1018" i="3" s="1"/>
  <c r="J1018" i="3"/>
  <c r="D1018" i="3"/>
  <c r="C1019" i="3"/>
  <c r="I1019" i="3" s="1"/>
  <c r="X1019" i="3" s="1"/>
  <c r="P1018" i="3"/>
  <c r="R1018" i="3" s="1"/>
  <c r="Q1018" i="3" s="1"/>
  <c r="S1018" i="3" s="1"/>
  <c r="B1018" i="3"/>
  <c r="E1018" i="3"/>
  <c r="G1018" i="3" l="1"/>
  <c r="F1018" i="3"/>
  <c r="H1018" i="3" s="1"/>
  <c r="V1017" i="3"/>
  <c r="T1017" i="3"/>
  <c r="W1017" i="3"/>
  <c r="D1019" i="3"/>
  <c r="C1020" i="3"/>
  <c r="I1020" i="3" s="1"/>
  <c r="X1020" i="3" s="1"/>
  <c r="P1019" i="3"/>
  <c r="R1019" i="3" s="1"/>
  <c r="Q1019" i="3" s="1"/>
  <c r="L1019" i="3"/>
  <c r="N1019" i="3" s="1"/>
  <c r="M1019" i="3" s="1"/>
  <c r="B1019" i="3"/>
  <c r="E1019" i="3"/>
  <c r="J1019" i="3"/>
  <c r="O1018" i="3"/>
  <c r="S1019" i="3" l="1"/>
  <c r="O1019" i="3"/>
  <c r="J1020" i="3"/>
  <c r="C1021" i="3"/>
  <c r="I1021" i="3" s="1"/>
  <c r="X1021" i="3" s="1"/>
  <c r="E1020" i="3"/>
  <c r="D1020" i="3"/>
  <c r="L1020" i="3"/>
  <c r="N1020" i="3" s="1"/>
  <c r="M1020" i="3" s="1"/>
  <c r="B1020" i="3"/>
  <c r="P1020" i="3"/>
  <c r="R1020" i="3" s="1"/>
  <c r="Q1020" i="3" s="1"/>
  <c r="F1019" i="3"/>
  <c r="H1019" i="3" s="1"/>
  <c r="G1019" i="3"/>
  <c r="V1018" i="3"/>
  <c r="T1018" i="3"/>
  <c r="W1018" i="3"/>
  <c r="S1020" i="3" l="1"/>
  <c r="G1020" i="3"/>
  <c r="F1020" i="3"/>
  <c r="H1020" i="3" s="1"/>
  <c r="O1020" i="3"/>
  <c r="T1019" i="3"/>
  <c r="W1019" i="3"/>
  <c r="V1019" i="3"/>
  <c r="C1022" i="3"/>
  <c r="I1022" i="3" s="1"/>
  <c r="X1022" i="3" s="1"/>
  <c r="P1021" i="3"/>
  <c r="R1021" i="3" s="1"/>
  <c r="Q1021" i="3" s="1"/>
  <c r="E1021" i="3"/>
  <c r="D1021" i="3"/>
  <c r="B1021" i="3"/>
  <c r="J1021" i="3"/>
  <c r="L1021" i="3"/>
  <c r="N1021" i="3" s="1"/>
  <c r="M1021" i="3" s="1"/>
  <c r="O1021" i="3" l="1"/>
  <c r="F1021" i="3"/>
  <c r="H1021" i="3" s="1"/>
  <c r="G1021" i="3"/>
  <c r="V1020" i="3"/>
  <c r="T1020" i="3"/>
  <c r="W1020" i="3"/>
  <c r="S1021" i="3"/>
  <c r="B1022" i="3"/>
  <c r="P1022" i="3"/>
  <c r="R1022" i="3" s="1"/>
  <c r="Q1022" i="3" s="1"/>
  <c r="L1022" i="3"/>
  <c r="N1022" i="3" s="1"/>
  <c r="M1022" i="3" s="1"/>
  <c r="D1022" i="3"/>
  <c r="C1023" i="3"/>
  <c r="I1023" i="3" s="1"/>
  <c r="X1023" i="3" s="1"/>
  <c r="E1022" i="3"/>
  <c r="J1022" i="3"/>
  <c r="F1022" i="3" l="1"/>
  <c r="H1022" i="3" s="1"/>
  <c r="G1022" i="3"/>
  <c r="L1023" i="3"/>
  <c r="N1023" i="3" s="1"/>
  <c r="M1023" i="3" s="1"/>
  <c r="P1023" i="3"/>
  <c r="R1023" i="3" s="1"/>
  <c r="Q1023" i="3" s="1"/>
  <c r="S1023" i="3" s="1"/>
  <c r="E1023" i="3"/>
  <c r="C1024" i="3"/>
  <c r="I1024" i="3" s="1"/>
  <c r="X1024" i="3" s="1"/>
  <c r="B1023" i="3"/>
  <c r="D1023" i="3"/>
  <c r="J1023" i="3"/>
  <c r="V1021" i="3"/>
  <c r="T1021" i="3"/>
  <c r="W1021" i="3"/>
  <c r="S1022" i="3"/>
  <c r="O1022" i="3"/>
  <c r="O1023" i="3" l="1"/>
  <c r="L1024" i="3"/>
  <c r="N1024" i="3" s="1"/>
  <c r="M1024" i="3" s="1"/>
  <c r="B1024" i="3"/>
  <c r="J1024" i="3"/>
  <c r="C1025" i="3"/>
  <c r="I1025" i="3" s="1"/>
  <c r="X1025" i="3" s="1"/>
  <c r="P1024" i="3"/>
  <c r="R1024" i="3" s="1"/>
  <c r="Q1024" i="3" s="1"/>
  <c r="E1024" i="3"/>
  <c r="D1024" i="3"/>
  <c r="G1023" i="3"/>
  <c r="F1023" i="3"/>
  <c r="H1023" i="3" s="1"/>
  <c r="V1022" i="3"/>
  <c r="W1022" i="3"/>
  <c r="T1022" i="3"/>
  <c r="O1024" i="3" l="1"/>
  <c r="J1025" i="3"/>
  <c r="C1026" i="3"/>
  <c r="I1026" i="3" s="1"/>
  <c r="X1026" i="3" s="1"/>
  <c r="E1025" i="3"/>
  <c r="L1025" i="3"/>
  <c r="N1025" i="3" s="1"/>
  <c r="M1025" i="3" s="1"/>
  <c r="P1025" i="3"/>
  <c r="R1025" i="3" s="1"/>
  <c r="Q1025" i="3" s="1"/>
  <c r="D1025" i="3"/>
  <c r="B1025" i="3"/>
  <c r="V1023" i="3"/>
  <c r="W1023" i="3"/>
  <c r="T1023" i="3"/>
  <c r="G1024" i="3"/>
  <c r="F1024" i="3"/>
  <c r="H1024" i="3" s="1"/>
  <c r="S1024" i="3"/>
  <c r="W1024" i="3" l="1"/>
  <c r="T1024" i="3"/>
  <c r="V1024" i="3"/>
  <c r="S1025" i="3"/>
  <c r="F1025" i="3"/>
  <c r="H1025" i="3" s="1"/>
  <c r="G1025" i="3"/>
  <c r="E1026" i="3"/>
  <c r="P1026" i="3"/>
  <c r="R1026" i="3" s="1"/>
  <c r="Q1026" i="3" s="1"/>
  <c r="J1026" i="3"/>
  <c r="B1026" i="3"/>
  <c r="L1026" i="3"/>
  <c r="N1026" i="3" s="1"/>
  <c r="M1026" i="3" s="1"/>
  <c r="D1026" i="3"/>
  <c r="C1027" i="3"/>
  <c r="I1027" i="3" s="1"/>
  <c r="X1027" i="3" s="1"/>
  <c r="O1025" i="3"/>
  <c r="O1026" i="3" l="1"/>
  <c r="S1026" i="3"/>
  <c r="D1027" i="3"/>
  <c r="B1027" i="3"/>
  <c r="L1027" i="3"/>
  <c r="N1027" i="3" s="1"/>
  <c r="M1027" i="3" s="1"/>
  <c r="E1027" i="3"/>
  <c r="P1027" i="3"/>
  <c r="R1027" i="3" s="1"/>
  <c r="Q1027" i="3" s="1"/>
  <c r="J1027" i="3"/>
  <c r="C1028" i="3"/>
  <c r="I1028" i="3" s="1"/>
  <c r="X1028" i="3" s="1"/>
  <c r="V1025" i="3"/>
  <c r="T1025" i="3"/>
  <c r="W1025" i="3"/>
  <c r="G1026" i="3"/>
  <c r="F1026" i="3"/>
  <c r="H1026" i="3" s="1"/>
  <c r="F1027" i="3" l="1"/>
  <c r="H1027" i="3" s="1"/>
  <c r="G1027" i="3"/>
  <c r="O1027" i="3"/>
  <c r="W1026" i="3"/>
  <c r="T1026" i="3"/>
  <c r="V1026" i="3"/>
  <c r="S1027" i="3"/>
  <c r="B1028" i="3"/>
  <c r="L1028" i="3"/>
  <c r="N1028" i="3" s="1"/>
  <c r="M1028" i="3" s="1"/>
  <c r="D1028" i="3"/>
  <c r="C1029" i="3"/>
  <c r="I1029" i="3" s="1"/>
  <c r="X1029" i="3" s="1"/>
  <c r="E1028" i="3"/>
  <c r="J1028" i="3"/>
  <c r="P1028" i="3"/>
  <c r="R1028" i="3" s="1"/>
  <c r="Q1028" i="3" s="1"/>
  <c r="O1028" i="3" l="1"/>
  <c r="F1028" i="3"/>
  <c r="H1028" i="3" s="1"/>
  <c r="G1028" i="3"/>
  <c r="B1029" i="3"/>
  <c r="D1029" i="3"/>
  <c r="J1029" i="3"/>
  <c r="L1029" i="3"/>
  <c r="N1029" i="3" s="1"/>
  <c r="M1029" i="3" s="1"/>
  <c r="E1029" i="3"/>
  <c r="C1030" i="3"/>
  <c r="I1030" i="3" s="1"/>
  <c r="X1030" i="3" s="1"/>
  <c r="P1029" i="3"/>
  <c r="R1029" i="3" s="1"/>
  <c r="Q1029" i="3" s="1"/>
  <c r="S1028" i="3"/>
  <c r="T1027" i="3"/>
  <c r="W1027" i="3"/>
  <c r="V1027" i="3"/>
  <c r="S1029" i="3" l="1"/>
  <c r="T1028" i="3"/>
  <c r="V1028" i="3"/>
  <c r="W1028" i="3"/>
  <c r="O1029" i="3"/>
  <c r="D1030" i="3"/>
  <c r="B1030" i="3"/>
  <c r="C1031" i="3"/>
  <c r="I1031" i="3" s="1"/>
  <c r="X1031" i="3" s="1"/>
  <c r="E1030" i="3"/>
  <c r="J1030" i="3"/>
  <c r="P1030" i="3"/>
  <c r="R1030" i="3" s="1"/>
  <c r="Q1030" i="3" s="1"/>
  <c r="L1030" i="3"/>
  <c r="N1030" i="3" s="1"/>
  <c r="M1030" i="3" s="1"/>
  <c r="O1030" i="3" s="1"/>
  <c r="F1029" i="3"/>
  <c r="H1029" i="3" s="1"/>
  <c r="G1029" i="3"/>
  <c r="S1030" i="3" l="1"/>
  <c r="J1031" i="3"/>
  <c r="E1031" i="3"/>
  <c r="D1031" i="3"/>
  <c r="C1032" i="3"/>
  <c r="I1032" i="3" s="1"/>
  <c r="X1032" i="3" s="1"/>
  <c r="P1031" i="3"/>
  <c r="R1031" i="3" s="1"/>
  <c r="Q1031" i="3" s="1"/>
  <c r="L1031" i="3"/>
  <c r="N1031" i="3" s="1"/>
  <c r="M1031" i="3" s="1"/>
  <c r="B1031" i="3"/>
  <c r="V1029" i="3"/>
  <c r="T1029" i="3"/>
  <c r="W1029" i="3"/>
  <c r="F1030" i="3"/>
  <c r="H1030" i="3" s="1"/>
  <c r="G1030" i="3"/>
  <c r="S1031" i="3" l="1"/>
  <c r="J1032" i="3"/>
  <c r="E1032" i="3"/>
  <c r="D1032" i="3"/>
  <c r="C1033" i="3"/>
  <c r="I1033" i="3" s="1"/>
  <c r="X1033" i="3" s="1"/>
  <c r="B1032" i="3"/>
  <c r="P1032" i="3"/>
  <c r="R1032" i="3" s="1"/>
  <c r="Q1032" i="3" s="1"/>
  <c r="L1032" i="3"/>
  <c r="N1032" i="3" s="1"/>
  <c r="M1032" i="3" s="1"/>
  <c r="O1031" i="3"/>
  <c r="G1031" i="3"/>
  <c r="F1031" i="3"/>
  <c r="H1031" i="3" s="1"/>
  <c r="W1030" i="3"/>
  <c r="T1030" i="3"/>
  <c r="V1030" i="3"/>
  <c r="B1033" i="3" l="1"/>
  <c r="D1033" i="3"/>
  <c r="C1034" i="3"/>
  <c r="I1034" i="3" s="1"/>
  <c r="X1034" i="3" s="1"/>
  <c r="P1033" i="3"/>
  <c r="R1033" i="3" s="1"/>
  <c r="Q1033" i="3" s="1"/>
  <c r="J1033" i="3"/>
  <c r="L1033" i="3"/>
  <c r="N1033" i="3" s="1"/>
  <c r="M1033" i="3" s="1"/>
  <c r="E1033" i="3"/>
  <c r="W1031" i="3"/>
  <c r="V1031" i="3"/>
  <c r="T1031" i="3"/>
  <c r="F1032" i="3"/>
  <c r="H1032" i="3" s="1"/>
  <c r="G1032" i="3"/>
  <c r="S1032" i="3"/>
  <c r="O1032" i="3"/>
  <c r="G1033" i="3" l="1"/>
  <c r="F1033" i="3"/>
  <c r="H1033" i="3" s="1"/>
  <c r="S1033" i="3"/>
  <c r="T1032" i="3"/>
  <c r="W1032" i="3"/>
  <c r="V1032" i="3"/>
  <c r="L1034" i="3"/>
  <c r="N1034" i="3" s="1"/>
  <c r="M1034" i="3" s="1"/>
  <c r="J1034" i="3"/>
  <c r="C1035" i="3"/>
  <c r="I1035" i="3" s="1"/>
  <c r="X1035" i="3" s="1"/>
  <c r="P1034" i="3"/>
  <c r="R1034" i="3" s="1"/>
  <c r="Q1034" i="3" s="1"/>
  <c r="S1034" i="3" s="1"/>
  <c r="D1034" i="3"/>
  <c r="B1034" i="3"/>
  <c r="E1034" i="3"/>
  <c r="O1033" i="3"/>
  <c r="G1034" i="3" l="1"/>
  <c r="F1034" i="3"/>
  <c r="H1034" i="3" s="1"/>
  <c r="O1034" i="3"/>
  <c r="W1033" i="3"/>
  <c r="V1033" i="3"/>
  <c r="T1033" i="3"/>
  <c r="P1035" i="3"/>
  <c r="R1035" i="3" s="1"/>
  <c r="Q1035" i="3" s="1"/>
  <c r="S1035" i="3" s="1"/>
  <c r="L1035" i="3"/>
  <c r="N1035" i="3" s="1"/>
  <c r="M1035" i="3" s="1"/>
  <c r="E1035" i="3"/>
  <c r="B1035" i="3"/>
  <c r="D1035" i="3"/>
  <c r="C1036" i="3"/>
  <c r="I1036" i="3" s="1"/>
  <c r="X1036" i="3" s="1"/>
  <c r="J1035" i="3"/>
  <c r="O1035" i="3" l="1"/>
  <c r="J1036" i="3"/>
  <c r="C1037" i="3"/>
  <c r="I1037" i="3" s="1"/>
  <c r="X1037" i="3" s="1"/>
  <c r="B1036" i="3"/>
  <c r="E1036" i="3"/>
  <c r="L1036" i="3"/>
  <c r="N1036" i="3" s="1"/>
  <c r="M1036" i="3" s="1"/>
  <c r="D1036" i="3"/>
  <c r="P1036" i="3"/>
  <c r="R1036" i="3" s="1"/>
  <c r="Q1036" i="3" s="1"/>
  <c r="S1036" i="3" s="1"/>
  <c r="V1034" i="3"/>
  <c r="W1034" i="3"/>
  <c r="T1034" i="3"/>
  <c r="F1035" i="3"/>
  <c r="H1035" i="3" s="1"/>
  <c r="G1035" i="3"/>
  <c r="F1036" i="3" l="1"/>
  <c r="H1036" i="3" s="1"/>
  <c r="G1036" i="3"/>
  <c r="O1036" i="3"/>
  <c r="C1038" i="3"/>
  <c r="I1038" i="3" s="1"/>
  <c r="X1038" i="3" s="1"/>
  <c r="J1037" i="3"/>
  <c r="E1037" i="3"/>
  <c r="B1037" i="3"/>
  <c r="D1037" i="3"/>
  <c r="P1037" i="3"/>
  <c r="R1037" i="3" s="1"/>
  <c r="Q1037" i="3" s="1"/>
  <c r="S1037" i="3" s="1"/>
  <c r="L1037" i="3"/>
  <c r="N1037" i="3" s="1"/>
  <c r="M1037" i="3" s="1"/>
  <c r="T1035" i="3"/>
  <c r="V1035" i="3"/>
  <c r="W1035" i="3"/>
  <c r="O1037" i="3" l="1"/>
  <c r="G1037" i="3"/>
  <c r="F1037" i="3"/>
  <c r="H1037" i="3" s="1"/>
  <c r="L1038" i="3"/>
  <c r="N1038" i="3" s="1"/>
  <c r="M1038" i="3" s="1"/>
  <c r="D1038" i="3"/>
  <c r="C1039" i="3"/>
  <c r="I1039" i="3" s="1"/>
  <c r="X1039" i="3" s="1"/>
  <c r="E1038" i="3"/>
  <c r="J1038" i="3"/>
  <c r="B1038" i="3"/>
  <c r="P1038" i="3"/>
  <c r="R1038" i="3" s="1"/>
  <c r="Q1038" i="3" s="1"/>
  <c r="T1036" i="3"/>
  <c r="W1036" i="3"/>
  <c r="V1036" i="3"/>
  <c r="O1038" i="3" l="1"/>
  <c r="S1038" i="3"/>
  <c r="G1038" i="3"/>
  <c r="F1038" i="3"/>
  <c r="H1038" i="3" s="1"/>
  <c r="B1039" i="3"/>
  <c r="J1039" i="3"/>
  <c r="D1039" i="3"/>
  <c r="E1039" i="3"/>
  <c r="P1039" i="3"/>
  <c r="R1039" i="3" s="1"/>
  <c r="Q1039" i="3" s="1"/>
  <c r="L1039" i="3"/>
  <c r="N1039" i="3" s="1"/>
  <c r="M1039" i="3" s="1"/>
  <c r="C1040" i="3"/>
  <c r="I1040" i="3" s="1"/>
  <c r="X1040" i="3" s="1"/>
  <c r="W1037" i="3"/>
  <c r="T1037" i="3"/>
  <c r="V1037" i="3"/>
  <c r="O1039" i="3" l="1"/>
  <c r="S1039" i="3"/>
  <c r="C1041" i="3"/>
  <c r="I1041" i="3" s="1"/>
  <c r="X1041" i="3" s="1"/>
  <c r="L1040" i="3"/>
  <c r="N1040" i="3" s="1"/>
  <c r="M1040" i="3" s="1"/>
  <c r="P1040" i="3"/>
  <c r="R1040" i="3" s="1"/>
  <c r="Q1040" i="3" s="1"/>
  <c r="B1040" i="3"/>
  <c r="J1040" i="3"/>
  <c r="D1040" i="3"/>
  <c r="E1040" i="3"/>
  <c r="F1039" i="3"/>
  <c r="H1039" i="3" s="1"/>
  <c r="G1039" i="3"/>
  <c r="T1038" i="3"/>
  <c r="V1038" i="3"/>
  <c r="W1038" i="3"/>
  <c r="O1040" i="3" l="1"/>
  <c r="V1039" i="3"/>
  <c r="W1039" i="3"/>
  <c r="T1039" i="3"/>
  <c r="S1040" i="3"/>
  <c r="P1041" i="3"/>
  <c r="R1041" i="3" s="1"/>
  <c r="Q1041" i="3" s="1"/>
  <c r="D1041" i="3"/>
  <c r="J1041" i="3"/>
  <c r="B1041" i="3"/>
  <c r="L1041" i="3"/>
  <c r="N1041" i="3" s="1"/>
  <c r="M1041" i="3" s="1"/>
  <c r="O1041" i="3" s="1"/>
  <c r="E1041" i="3"/>
  <c r="C1042" i="3"/>
  <c r="I1042" i="3" s="1"/>
  <c r="X1042" i="3" s="1"/>
  <c r="F1040" i="3"/>
  <c r="H1040" i="3" s="1"/>
  <c r="G1040" i="3"/>
  <c r="S1041" i="3" l="1"/>
  <c r="V1040" i="3"/>
  <c r="W1040" i="3"/>
  <c r="T1040" i="3"/>
  <c r="P1042" i="3"/>
  <c r="R1042" i="3" s="1"/>
  <c r="Q1042" i="3" s="1"/>
  <c r="B1042" i="3"/>
  <c r="D1042" i="3"/>
  <c r="C1043" i="3"/>
  <c r="I1043" i="3" s="1"/>
  <c r="X1043" i="3" s="1"/>
  <c r="L1042" i="3"/>
  <c r="N1042" i="3" s="1"/>
  <c r="M1042" i="3" s="1"/>
  <c r="O1042" i="3" s="1"/>
  <c r="E1042" i="3"/>
  <c r="J1042" i="3"/>
  <c r="F1041" i="3"/>
  <c r="H1041" i="3" s="1"/>
  <c r="G1041" i="3"/>
  <c r="S1042" i="3" l="1"/>
  <c r="V1041" i="3"/>
  <c r="W1041" i="3"/>
  <c r="T1041" i="3"/>
  <c r="F1042" i="3"/>
  <c r="H1042" i="3" s="1"/>
  <c r="G1042" i="3"/>
  <c r="B1043" i="3"/>
  <c r="P1043" i="3"/>
  <c r="R1043" i="3" s="1"/>
  <c r="Q1043" i="3" s="1"/>
  <c r="E1043" i="3"/>
  <c r="D1043" i="3"/>
  <c r="L1043" i="3"/>
  <c r="N1043" i="3" s="1"/>
  <c r="M1043" i="3" s="1"/>
  <c r="J1043" i="3"/>
  <c r="C1044" i="3"/>
  <c r="I1044" i="3" s="1"/>
  <c r="X1044" i="3" s="1"/>
  <c r="O1043" i="3" l="1"/>
  <c r="S1043" i="3"/>
  <c r="L1044" i="3"/>
  <c r="N1044" i="3" s="1"/>
  <c r="M1044" i="3" s="1"/>
  <c r="P1044" i="3"/>
  <c r="R1044" i="3" s="1"/>
  <c r="Q1044" i="3" s="1"/>
  <c r="D1044" i="3"/>
  <c r="J1044" i="3"/>
  <c r="B1044" i="3"/>
  <c r="E1044" i="3"/>
  <c r="C1045" i="3"/>
  <c r="I1045" i="3" s="1"/>
  <c r="X1045" i="3" s="1"/>
  <c r="F1043" i="3"/>
  <c r="H1043" i="3" s="1"/>
  <c r="G1043" i="3"/>
  <c r="W1042" i="3"/>
  <c r="V1042" i="3"/>
  <c r="T1042" i="3"/>
  <c r="O1044" i="3" l="1"/>
  <c r="S1044" i="3"/>
  <c r="V1043" i="3"/>
  <c r="T1043" i="3"/>
  <c r="W1043" i="3"/>
  <c r="D1045" i="3"/>
  <c r="J1045" i="3"/>
  <c r="P1045" i="3"/>
  <c r="R1045" i="3" s="1"/>
  <c r="Q1045" i="3" s="1"/>
  <c r="L1045" i="3"/>
  <c r="N1045" i="3" s="1"/>
  <c r="M1045" i="3" s="1"/>
  <c r="B1045" i="3"/>
  <c r="C1046" i="3"/>
  <c r="I1046" i="3" s="1"/>
  <c r="X1046" i="3" s="1"/>
  <c r="E1045" i="3"/>
  <c r="F1044" i="3"/>
  <c r="H1044" i="3" s="1"/>
  <c r="G1044" i="3"/>
  <c r="V1044" i="3" l="1"/>
  <c r="W1044" i="3"/>
  <c r="T1044" i="3"/>
  <c r="F1045" i="3"/>
  <c r="H1045" i="3" s="1"/>
  <c r="G1045" i="3"/>
  <c r="O1045" i="3"/>
  <c r="D1046" i="3"/>
  <c r="P1046" i="3"/>
  <c r="R1046" i="3" s="1"/>
  <c r="Q1046" i="3" s="1"/>
  <c r="C1047" i="3"/>
  <c r="I1047" i="3" s="1"/>
  <c r="X1047" i="3" s="1"/>
  <c r="E1046" i="3"/>
  <c r="L1046" i="3"/>
  <c r="N1046" i="3" s="1"/>
  <c r="M1046" i="3" s="1"/>
  <c r="J1046" i="3"/>
  <c r="B1046" i="3"/>
  <c r="S1045" i="3"/>
  <c r="O1046" i="3" l="1"/>
  <c r="S1046" i="3"/>
  <c r="V1045" i="3"/>
  <c r="W1045" i="3"/>
  <c r="T1045" i="3"/>
  <c r="C1048" i="3"/>
  <c r="I1048" i="3" s="1"/>
  <c r="X1048" i="3" s="1"/>
  <c r="P1047" i="3"/>
  <c r="R1047" i="3" s="1"/>
  <c r="Q1047" i="3" s="1"/>
  <c r="J1047" i="3"/>
  <c r="D1047" i="3"/>
  <c r="L1047" i="3"/>
  <c r="N1047" i="3" s="1"/>
  <c r="M1047" i="3" s="1"/>
  <c r="E1047" i="3"/>
  <c r="B1047" i="3"/>
  <c r="F1046" i="3"/>
  <c r="H1046" i="3" s="1"/>
  <c r="G1046" i="3"/>
  <c r="O1047" i="3" l="1"/>
  <c r="W1046" i="3"/>
  <c r="V1046" i="3"/>
  <c r="T1046" i="3"/>
  <c r="F1047" i="3"/>
  <c r="H1047" i="3" s="1"/>
  <c r="G1047" i="3"/>
  <c r="S1047" i="3"/>
  <c r="E1048" i="3"/>
  <c r="C1049" i="3"/>
  <c r="I1049" i="3" s="1"/>
  <c r="X1049" i="3" s="1"/>
  <c r="J1048" i="3"/>
  <c r="D1048" i="3"/>
  <c r="L1048" i="3"/>
  <c r="N1048" i="3" s="1"/>
  <c r="M1048" i="3" s="1"/>
  <c r="O1048" i="3" s="1"/>
  <c r="P1048" i="3"/>
  <c r="R1048" i="3" s="1"/>
  <c r="Q1048" i="3" s="1"/>
  <c r="B1048" i="3"/>
  <c r="G1048" i="3" l="1"/>
  <c r="F1048" i="3"/>
  <c r="H1048" i="3" s="1"/>
  <c r="E1049" i="3"/>
  <c r="J1049" i="3"/>
  <c r="B1049" i="3"/>
  <c r="P1049" i="3"/>
  <c r="R1049" i="3" s="1"/>
  <c r="Q1049" i="3" s="1"/>
  <c r="L1049" i="3"/>
  <c r="N1049" i="3" s="1"/>
  <c r="M1049" i="3" s="1"/>
  <c r="C1050" i="3"/>
  <c r="I1050" i="3" s="1"/>
  <c r="X1050" i="3" s="1"/>
  <c r="D1049" i="3"/>
  <c r="W1047" i="3"/>
  <c r="V1047" i="3"/>
  <c r="T1047" i="3"/>
  <c r="S1048" i="3"/>
  <c r="O1049" i="3" l="1"/>
  <c r="V1048" i="3"/>
  <c r="W1048" i="3"/>
  <c r="T1048" i="3"/>
  <c r="F1049" i="3"/>
  <c r="H1049" i="3" s="1"/>
  <c r="G1049" i="3"/>
  <c r="S1049" i="3"/>
  <c r="D1050" i="3"/>
  <c r="B1050" i="3"/>
  <c r="J1050" i="3"/>
  <c r="L1050" i="3"/>
  <c r="N1050" i="3" s="1"/>
  <c r="M1050" i="3" s="1"/>
  <c r="E1050" i="3"/>
  <c r="C1051" i="3"/>
  <c r="I1051" i="3" s="1"/>
  <c r="X1051" i="3" s="1"/>
  <c r="P1050" i="3"/>
  <c r="R1050" i="3" s="1"/>
  <c r="Q1050" i="3" s="1"/>
  <c r="S1050" i="3" s="1"/>
  <c r="O1050" i="3" l="1"/>
  <c r="F1050" i="3"/>
  <c r="H1050" i="3" s="1"/>
  <c r="G1050" i="3"/>
  <c r="B1051" i="3"/>
  <c r="D1051" i="3"/>
  <c r="P1051" i="3"/>
  <c r="R1051" i="3" s="1"/>
  <c r="Q1051" i="3" s="1"/>
  <c r="J1051" i="3"/>
  <c r="E1051" i="3"/>
  <c r="C1052" i="3"/>
  <c r="I1052" i="3" s="1"/>
  <c r="X1052" i="3" s="1"/>
  <c r="L1051" i="3"/>
  <c r="N1051" i="3" s="1"/>
  <c r="M1051" i="3" s="1"/>
  <c r="T1049" i="3"/>
  <c r="W1049" i="3"/>
  <c r="V1049" i="3"/>
  <c r="S1051" i="3" l="1"/>
  <c r="P1052" i="3"/>
  <c r="R1052" i="3" s="1"/>
  <c r="Q1052" i="3" s="1"/>
  <c r="S1052" i="3" s="1"/>
  <c r="B1052" i="3"/>
  <c r="J1052" i="3"/>
  <c r="D1052" i="3"/>
  <c r="C1053" i="3"/>
  <c r="I1053" i="3" s="1"/>
  <c r="X1053" i="3" s="1"/>
  <c r="E1052" i="3"/>
  <c r="L1052" i="3"/>
  <c r="N1052" i="3" s="1"/>
  <c r="M1052" i="3" s="1"/>
  <c r="O1052" i="3" s="1"/>
  <c r="W1050" i="3"/>
  <c r="T1050" i="3"/>
  <c r="V1050" i="3"/>
  <c r="O1051" i="3"/>
  <c r="F1051" i="3"/>
  <c r="H1051" i="3" s="1"/>
  <c r="G1051" i="3"/>
  <c r="F1052" i="3" l="1"/>
  <c r="H1052" i="3" s="1"/>
  <c r="G1052" i="3"/>
  <c r="D1053" i="3"/>
  <c r="L1053" i="3"/>
  <c r="N1053" i="3" s="1"/>
  <c r="M1053" i="3" s="1"/>
  <c r="E1053" i="3"/>
  <c r="B1053" i="3"/>
  <c r="P1053" i="3"/>
  <c r="R1053" i="3" s="1"/>
  <c r="Q1053" i="3" s="1"/>
  <c r="J1053" i="3"/>
  <c r="C1054" i="3"/>
  <c r="I1054" i="3" s="1"/>
  <c r="X1054" i="3" s="1"/>
  <c r="W1051" i="3"/>
  <c r="V1051" i="3"/>
  <c r="T1051" i="3"/>
  <c r="S1053" i="3" l="1"/>
  <c r="P1054" i="3"/>
  <c r="R1054" i="3" s="1"/>
  <c r="Q1054" i="3" s="1"/>
  <c r="J1054" i="3"/>
  <c r="C1055" i="3"/>
  <c r="I1055" i="3" s="1"/>
  <c r="X1055" i="3" s="1"/>
  <c r="L1054" i="3"/>
  <c r="N1054" i="3" s="1"/>
  <c r="M1054" i="3" s="1"/>
  <c r="B1054" i="3"/>
  <c r="E1054" i="3"/>
  <c r="D1054" i="3"/>
  <c r="F1053" i="3"/>
  <c r="H1053" i="3" s="1"/>
  <c r="G1053" i="3"/>
  <c r="O1053" i="3"/>
  <c r="V1052" i="3"/>
  <c r="W1052" i="3"/>
  <c r="T1052" i="3"/>
  <c r="F1054" i="3" l="1"/>
  <c r="H1054" i="3" s="1"/>
  <c r="G1054" i="3"/>
  <c r="S1054" i="3"/>
  <c r="W1053" i="3"/>
  <c r="T1053" i="3"/>
  <c r="V1053" i="3"/>
  <c r="D1055" i="3"/>
  <c r="C1056" i="3"/>
  <c r="I1056" i="3" s="1"/>
  <c r="X1056" i="3" s="1"/>
  <c r="B1055" i="3"/>
  <c r="J1055" i="3"/>
  <c r="E1055" i="3"/>
  <c r="P1055" i="3"/>
  <c r="R1055" i="3" s="1"/>
  <c r="Q1055" i="3" s="1"/>
  <c r="S1055" i="3" s="1"/>
  <c r="L1055" i="3"/>
  <c r="N1055" i="3" s="1"/>
  <c r="M1055" i="3" s="1"/>
  <c r="O1054" i="3"/>
  <c r="O1055" i="3" l="1"/>
  <c r="F1055" i="3"/>
  <c r="H1055" i="3" s="1"/>
  <c r="G1055" i="3"/>
  <c r="E1056" i="3"/>
  <c r="P1056" i="3"/>
  <c r="R1056" i="3" s="1"/>
  <c r="Q1056" i="3" s="1"/>
  <c r="D1056" i="3"/>
  <c r="C1057" i="3"/>
  <c r="I1057" i="3" s="1"/>
  <c r="X1057" i="3" s="1"/>
  <c r="B1056" i="3"/>
  <c r="L1056" i="3"/>
  <c r="N1056" i="3" s="1"/>
  <c r="M1056" i="3" s="1"/>
  <c r="O1056" i="3" s="1"/>
  <c r="J1056" i="3"/>
  <c r="T1054" i="3"/>
  <c r="V1054" i="3"/>
  <c r="W1054" i="3"/>
  <c r="F1056" i="3" l="1"/>
  <c r="H1056" i="3" s="1"/>
  <c r="G1056" i="3"/>
  <c r="P1057" i="3"/>
  <c r="R1057" i="3" s="1"/>
  <c r="Q1057" i="3" s="1"/>
  <c r="C1058" i="3"/>
  <c r="I1058" i="3" s="1"/>
  <c r="X1058" i="3" s="1"/>
  <c r="L1057" i="3"/>
  <c r="N1057" i="3" s="1"/>
  <c r="M1057" i="3" s="1"/>
  <c r="D1057" i="3"/>
  <c r="J1057" i="3"/>
  <c r="E1057" i="3"/>
  <c r="B1057" i="3"/>
  <c r="S1056" i="3"/>
  <c r="V1055" i="3"/>
  <c r="T1055" i="3"/>
  <c r="W1055" i="3"/>
  <c r="G1057" i="3" l="1"/>
  <c r="F1057" i="3"/>
  <c r="H1057" i="3" s="1"/>
  <c r="C1059" i="3"/>
  <c r="I1059" i="3" s="1"/>
  <c r="X1059" i="3" s="1"/>
  <c r="P1058" i="3"/>
  <c r="R1058" i="3" s="1"/>
  <c r="Q1058" i="3" s="1"/>
  <c r="J1058" i="3"/>
  <c r="B1058" i="3"/>
  <c r="L1058" i="3"/>
  <c r="N1058" i="3" s="1"/>
  <c r="M1058" i="3" s="1"/>
  <c r="E1058" i="3"/>
  <c r="D1058" i="3"/>
  <c r="O1057" i="3"/>
  <c r="S1057" i="3"/>
  <c r="V1056" i="3"/>
  <c r="W1056" i="3"/>
  <c r="T1056" i="3"/>
  <c r="S1058" i="3" l="1"/>
  <c r="V1057" i="3"/>
  <c r="W1057" i="3"/>
  <c r="T1057" i="3"/>
  <c r="D1059" i="3"/>
  <c r="J1059" i="3"/>
  <c r="B1059" i="3"/>
  <c r="E1059" i="3"/>
  <c r="L1059" i="3"/>
  <c r="N1059" i="3" s="1"/>
  <c r="M1059" i="3" s="1"/>
  <c r="O1059" i="3" s="1"/>
  <c r="C1060" i="3"/>
  <c r="I1060" i="3" s="1"/>
  <c r="X1060" i="3" s="1"/>
  <c r="P1059" i="3"/>
  <c r="R1059" i="3" s="1"/>
  <c r="Q1059" i="3" s="1"/>
  <c r="O1058" i="3"/>
  <c r="F1058" i="3"/>
  <c r="H1058" i="3" s="1"/>
  <c r="G1058" i="3"/>
  <c r="T1058" i="3" l="1"/>
  <c r="W1058" i="3"/>
  <c r="V1058" i="3"/>
  <c r="F1059" i="3"/>
  <c r="H1059" i="3" s="1"/>
  <c r="G1059" i="3"/>
  <c r="E1060" i="3"/>
  <c r="P1060" i="3"/>
  <c r="R1060" i="3" s="1"/>
  <c r="Q1060" i="3" s="1"/>
  <c r="L1060" i="3"/>
  <c r="N1060" i="3" s="1"/>
  <c r="M1060" i="3" s="1"/>
  <c r="B1060" i="3"/>
  <c r="C1061" i="3"/>
  <c r="I1061" i="3" s="1"/>
  <c r="X1061" i="3" s="1"/>
  <c r="D1060" i="3"/>
  <c r="J1060" i="3"/>
  <c r="S1059" i="3"/>
  <c r="F1060" i="3" l="1"/>
  <c r="H1060" i="3" s="1"/>
  <c r="G1060" i="3"/>
  <c r="V1059" i="3"/>
  <c r="T1059" i="3"/>
  <c r="W1059" i="3"/>
  <c r="O1060" i="3"/>
  <c r="P1061" i="3"/>
  <c r="R1061" i="3" s="1"/>
  <c r="Q1061" i="3" s="1"/>
  <c r="B1061" i="3"/>
  <c r="E1061" i="3"/>
  <c r="C1062" i="3"/>
  <c r="I1062" i="3" s="1"/>
  <c r="X1062" i="3" s="1"/>
  <c r="L1061" i="3"/>
  <c r="N1061" i="3" s="1"/>
  <c r="M1061" i="3" s="1"/>
  <c r="J1061" i="3"/>
  <c r="D1061" i="3"/>
  <c r="S1060" i="3"/>
  <c r="O1061" i="3" l="1"/>
  <c r="S1061" i="3"/>
  <c r="D1062" i="3"/>
  <c r="P1062" i="3"/>
  <c r="R1062" i="3" s="1"/>
  <c r="Q1062" i="3" s="1"/>
  <c r="B1062" i="3"/>
  <c r="C1063" i="3"/>
  <c r="I1063" i="3" s="1"/>
  <c r="X1063" i="3" s="1"/>
  <c r="J1062" i="3"/>
  <c r="E1062" i="3"/>
  <c r="L1062" i="3"/>
  <c r="N1062" i="3" s="1"/>
  <c r="M1062" i="3" s="1"/>
  <c r="O1062" i="3" s="1"/>
  <c r="F1061" i="3"/>
  <c r="H1061" i="3" s="1"/>
  <c r="G1061" i="3"/>
  <c r="V1060" i="3"/>
  <c r="W1060" i="3"/>
  <c r="T1060" i="3"/>
  <c r="F1062" i="3" l="1"/>
  <c r="H1062" i="3" s="1"/>
  <c r="G1062" i="3"/>
  <c r="W1061" i="3"/>
  <c r="V1061" i="3"/>
  <c r="T1061" i="3"/>
  <c r="P1063" i="3"/>
  <c r="R1063" i="3" s="1"/>
  <c r="Q1063" i="3" s="1"/>
  <c r="L1063" i="3"/>
  <c r="N1063" i="3" s="1"/>
  <c r="M1063" i="3" s="1"/>
  <c r="D1063" i="3"/>
  <c r="B1063" i="3"/>
  <c r="C1064" i="3"/>
  <c r="I1064" i="3" s="1"/>
  <c r="X1064" i="3" s="1"/>
  <c r="J1063" i="3"/>
  <c r="E1063" i="3"/>
  <c r="S1062" i="3"/>
  <c r="S1063" i="3" l="1"/>
  <c r="O1063" i="3"/>
  <c r="G1063" i="3"/>
  <c r="F1063" i="3"/>
  <c r="H1063" i="3" s="1"/>
  <c r="D1064" i="3"/>
  <c r="E1064" i="3"/>
  <c r="P1064" i="3"/>
  <c r="R1064" i="3" s="1"/>
  <c r="Q1064" i="3" s="1"/>
  <c r="L1064" i="3"/>
  <c r="N1064" i="3" s="1"/>
  <c r="M1064" i="3" s="1"/>
  <c r="C1065" i="3"/>
  <c r="I1065" i="3" s="1"/>
  <c r="X1065" i="3" s="1"/>
  <c r="J1064" i="3"/>
  <c r="B1064" i="3"/>
  <c r="T1062" i="3"/>
  <c r="V1062" i="3"/>
  <c r="W1062" i="3"/>
  <c r="G1064" i="3" l="1"/>
  <c r="F1064" i="3"/>
  <c r="H1064" i="3" s="1"/>
  <c r="S1064" i="3"/>
  <c r="T1063" i="3"/>
  <c r="V1063" i="3"/>
  <c r="W1063" i="3"/>
  <c r="E1065" i="3"/>
  <c r="L1065" i="3"/>
  <c r="N1065" i="3" s="1"/>
  <c r="M1065" i="3" s="1"/>
  <c r="O1065" i="3" s="1"/>
  <c r="P1065" i="3"/>
  <c r="R1065" i="3" s="1"/>
  <c r="Q1065" i="3" s="1"/>
  <c r="S1065" i="3" s="1"/>
  <c r="D1065" i="3"/>
  <c r="B1065" i="3"/>
  <c r="J1065" i="3"/>
  <c r="C1066" i="3"/>
  <c r="I1066" i="3" s="1"/>
  <c r="X1066" i="3" s="1"/>
  <c r="O1064" i="3"/>
  <c r="F1065" i="3" l="1"/>
  <c r="H1065" i="3" s="1"/>
  <c r="G1065" i="3"/>
  <c r="E1066" i="3"/>
  <c r="L1066" i="3"/>
  <c r="N1066" i="3" s="1"/>
  <c r="M1066" i="3" s="1"/>
  <c r="B1066" i="3"/>
  <c r="J1066" i="3"/>
  <c r="P1066" i="3"/>
  <c r="R1066" i="3" s="1"/>
  <c r="Q1066" i="3" s="1"/>
  <c r="D1066" i="3"/>
  <c r="C1067" i="3"/>
  <c r="I1067" i="3" s="1"/>
  <c r="X1067" i="3" s="1"/>
  <c r="W1064" i="3"/>
  <c r="T1064" i="3"/>
  <c r="V1064" i="3"/>
  <c r="S1066" i="3" l="1"/>
  <c r="E1067" i="3"/>
  <c r="J1067" i="3"/>
  <c r="P1067" i="3"/>
  <c r="R1067" i="3" s="1"/>
  <c r="Q1067" i="3" s="1"/>
  <c r="L1067" i="3"/>
  <c r="N1067" i="3" s="1"/>
  <c r="M1067" i="3" s="1"/>
  <c r="C1068" i="3"/>
  <c r="I1068" i="3" s="1"/>
  <c r="X1068" i="3" s="1"/>
  <c r="B1067" i="3"/>
  <c r="D1067" i="3"/>
  <c r="G1066" i="3"/>
  <c r="F1066" i="3"/>
  <c r="H1066" i="3" s="1"/>
  <c r="O1066" i="3"/>
  <c r="T1065" i="3"/>
  <c r="V1065" i="3"/>
  <c r="W1065" i="3"/>
  <c r="O1067" i="3" l="1"/>
  <c r="C1069" i="3"/>
  <c r="I1069" i="3" s="1"/>
  <c r="X1069" i="3" s="1"/>
  <c r="E1068" i="3"/>
  <c r="P1068" i="3"/>
  <c r="R1068" i="3" s="1"/>
  <c r="Q1068" i="3" s="1"/>
  <c r="L1068" i="3"/>
  <c r="N1068" i="3" s="1"/>
  <c r="M1068" i="3" s="1"/>
  <c r="J1068" i="3"/>
  <c r="D1068" i="3"/>
  <c r="B1068" i="3"/>
  <c r="V1066" i="3"/>
  <c r="T1066" i="3"/>
  <c r="W1066" i="3"/>
  <c r="S1067" i="3"/>
  <c r="G1067" i="3"/>
  <c r="F1067" i="3"/>
  <c r="H1067" i="3" s="1"/>
  <c r="O1068" i="3" l="1"/>
  <c r="S1068" i="3"/>
  <c r="G1068" i="3"/>
  <c r="F1068" i="3"/>
  <c r="H1068" i="3" s="1"/>
  <c r="D1069" i="3"/>
  <c r="E1069" i="3"/>
  <c r="J1069" i="3"/>
  <c r="B1069" i="3"/>
  <c r="C1070" i="3"/>
  <c r="I1070" i="3" s="1"/>
  <c r="X1070" i="3" s="1"/>
  <c r="P1069" i="3"/>
  <c r="R1069" i="3" s="1"/>
  <c r="Q1069" i="3" s="1"/>
  <c r="S1069" i="3" s="1"/>
  <c r="L1069" i="3"/>
  <c r="N1069" i="3" s="1"/>
  <c r="M1069" i="3" s="1"/>
  <c r="V1067" i="3"/>
  <c r="T1067" i="3"/>
  <c r="W1067" i="3"/>
  <c r="O1069" i="3" l="1"/>
  <c r="G1069" i="3"/>
  <c r="F1069" i="3"/>
  <c r="H1069" i="3" s="1"/>
  <c r="W1068" i="3"/>
  <c r="T1068" i="3"/>
  <c r="V1068" i="3"/>
  <c r="L1070" i="3"/>
  <c r="N1070" i="3" s="1"/>
  <c r="M1070" i="3" s="1"/>
  <c r="C1071" i="3"/>
  <c r="I1071" i="3" s="1"/>
  <c r="X1071" i="3" s="1"/>
  <c r="J1070" i="3"/>
  <c r="E1070" i="3"/>
  <c r="D1070" i="3"/>
  <c r="P1070" i="3"/>
  <c r="R1070" i="3" s="1"/>
  <c r="Q1070" i="3" s="1"/>
  <c r="B1070" i="3"/>
  <c r="S1070" i="3" l="1"/>
  <c r="T1069" i="3"/>
  <c r="W1069" i="3"/>
  <c r="V1069" i="3"/>
  <c r="B1071" i="3"/>
  <c r="P1071" i="3"/>
  <c r="R1071" i="3" s="1"/>
  <c r="Q1071" i="3" s="1"/>
  <c r="S1071" i="3" s="1"/>
  <c r="L1071" i="3"/>
  <c r="N1071" i="3" s="1"/>
  <c r="M1071" i="3" s="1"/>
  <c r="C1072" i="3"/>
  <c r="I1072" i="3" s="1"/>
  <c r="X1072" i="3" s="1"/>
  <c r="D1071" i="3"/>
  <c r="J1071" i="3"/>
  <c r="E1071" i="3"/>
  <c r="O1070" i="3"/>
  <c r="G1070" i="3"/>
  <c r="F1070" i="3"/>
  <c r="H1070" i="3" s="1"/>
  <c r="C1073" i="3" l="1"/>
  <c r="I1073" i="3" s="1"/>
  <c r="X1073" i="3" s="1"/>
  <c r="E1072" i="3"/>
  <c r="B1072" i="3"/>
  <c r="L1072" i="3"/>
  <c r="N1072" i="3" s="1"/>
  <c r="M1072" i="3" s="1"/>
  <c r="J1072" i="3"/>
  <c r="D1072" i="3"/>
  <c r="P1072" i="3"/>
  <c r="R1072" i="3" s="1"/>
  <c r="Q1072" i="3" s="1"/>
  <c r="O1071" i="3"/>
  <c r="W1070" i="3"/>
  <c r="T1070" i="3"/>
  <c r="V1070" i="3"/>
  <c r="F1071" i="3"/>
  <c r="H1071" i="3" s="1"/>
  <c r="G1071" i="3"/>
  <c r="V1071" i="3" l="1"/>
  <c r="T1071" i="3"/>
  <c r="W1071" i="3"/>
  <c r="S1072" i="3"/>
  <c r="G1072" i="3"/>
  <c r="F1072" i="3"/>
  <c r="H1072" i="3" s="1"/>
  <c r="O1072" i="3"/>
  <c r="E1073" i="3"/>
  <c r="J1073" i="3"/>
  <c r="B1073" i="3"/>
  <c r="P1073" i="3"/>
  <c r="R1073" i="3" s="1"/>
  <c r="Q1073" i="3" s="1"/>
  <c r="C1074" i="3"/>
  <c r="I1074" i="3" s="1"/>
  <c r="X1074" i="3" s="1"/>
  <c r="D1073" i="3"/>
  <c r="L1073" i="3"/>
  <c r="N1073" i="3" s="1"/>
  <c r="M1073" i="3" s="1"/>
  <c r="O1073" i="3" l="1"/>
  <c r="G1073" i="3"/>
  <c r="F1073" i="3"/>
  <c r="H1073" i="3" s="1"/>
  <c r="V1072" i="3"/>
  <c r="W1072" i="3"/>
  <c r="T1072" i="3"/>
  <c r="J1074" i="3"/>
  <c r="D1074" i="3"/>
  <c r="P1074" i="3"/>
  <c r="R1074" i="3" s="1"/>
  <c r="Q1074" i="3" s="1"/>
  <c r="B1074" i="3"/>
  <c r="L1074" i="3"/>
  <c r="N1074" i="3" s="1"/>
  <c r="M1074" i="3" s="1"/>
  <c r="C1075" i="3"/>
  <c r="I1075" i="3" s="1"/>
  <c r="X1075" i="3" s="1"/>
  <c r="E1074" i="3"/>
  <c r="S1073" i="3"/>
  <c r="F1074" i="3" l="1"/>
  <c r="H1074" i="3" s="1"/>
  <c r="G1074" i="3"/>
  <c r="S1074" i="3"/>
  <c r="O1074" i="3"/>
  <c r="C1076" i="3"/>
  <c r="I1076" i="3" s="1"/>
  <c r="X1076" i="3" s="1"/>
  <c r="J1075" i="3"/>
  <c r="D1075" i="3"/>
  <c r="B1075" i="3"/>
  <c r="P1075" i="3"/>
  <c r="R1075" i="3" s="1"/>
  <c r="Q1075" i="3" s="1"/>
  <c r="L1075" i="3"/>
  <c r="N1075" i="3" s="1"/>
  <c r="M1075" i="3" s="1"/>
  <c r="E1075" i="3"/>
  <c r="W1073" i="3"/>
  <c r="T1073" i="3"/>
  <c r="V1073" i="3"/>
  <c r="S1075" i="3" l="1"/>
  <c r="D1076" i="3"/>
  <c r="P1076" i="3"/>
  <c r="R1076" i="3" s="1"/>
  <c r="Q1076" i="3" s="1"/>
  <c r="B1076" i="3"/>
  <c r="E1076" i="3"/>
  <c r="C1077" i="3"/>
  <c r="I1077" i="3" s="1"/>
  <c r="X1077" i="3" s="1"/>
  <c r="J1076" i="3"/>
  <c r="L1076" i="3"/>
  <c r="N1076" i="3" s="1"/>
  <c r="M1076" i="3" s="1"/>
  <c r="F1075" i="3"/>
  <c r="H1075" i="3" s="1"/>
  <c r="G1075" i="3"/>
  <c r="O1075" i="3"/>
  <c r="W1074" i="3"/>
  <c r="T1074" i="3"/>
  <c r="V1074" i="3"/>
  <c r="J1077" i="3" l="1"/>
  <c r="P1077" i="3"/>
  <c r="R1077" i="3" s="1"/>
  <c r="Q1077" i="3" s="1"/>
  <c r="L1077" i="3"/>
  <c r="N1077" i="3" s="1"/>
  <c r="M1077" i="3" s="1"/>
  <c r="B1077" i="3"/>
  <c r="E1077" i="3"/>
  <c r="D1077" i="3"/>
  <c r="C1078" i="3"/>
  <c r="I1078" i="3" s="1"/>
  <c r="X1078" i="3" s="1"/>
  <c r="G1076" i="3"/>
  <c r="F1076" i="3"/>
  <c r="H1076" i="3" s="1"/>
  <c r="W1075" i="3"/>
  <c r="T1075" i="3"/>
  <c r="V1075" i="3"/>
  <c r="S1076" i="3"/>
  <c r="O1076" i="3"/>
  <c r="L1078" i="3" l="1"/>
  <c r="N1078" i="3" s="1"/>
  <c r="M1078" i="3" s="1"/>
  <c r="O1078" i="3" s="1"/>
  <c r="D1078" i="3"/>
  <c r="B1078" i="3"/>
  <c r="C1079" i="3"/>
  <c r="I1079" i="3" s="1"/>
  <c r="X1079" i="3" s="1"/>
  <c r="P1078" i="3"/>
  <c r="R1078" i="3" s="1"/>
  <c r="Q1078" i="3" s="1"/>
  <c r="E1078" i="3"/>
  <c r="J1078" i="3"/>
  <c r="S1077" i="3"/>
  <c r="G1077" i="3"/>
  <c r="F1077" i="3"/>
  <c r="H1077" i="3" s="1"/>
  <c r="V1076" i="3"/>
  <c r="W1076" i="3"/>
  <c r="T1076" i="3"/>
  <c r="O1077" i="3"/>
  <c r="V1077" i="3" l="1"/>
  <c r="W1077" i="3"/>
  <c r="T1077" i="3"/>
  <c r="F1078" i="3"/>
  <c r="H1078" i="3" s="1"/>
  <c r="G1078" i="3"/>
  <c r="L1079" i="3"/>
  <c r="N1079" i="3" s="1"/>
  <c r="M1079" i="3" s="1"/>
  <c r="O1079" i="3" s="1"/>
  <c r="E1079" i="3"/>
  <c r="D1079" i="3"/>
  <c r="B1079" i="3"/>
  <c r="C1080" i="3"/>
  <c r="I1080" i="3" s="1"/>
  <c r="X1080" i="3" s="1"/>
  <c r="J1079" i="3"/>
  <c r="P1079" i="3"/>
  <c r="R1079" i="3" s="1"/>
  <c r="Q1079" i="3" s="1"/>
  <c r="S1078" i="3"/>
  <c r="E1080" i="3" l="1"/>
  <c r="P1080" i="3"/>
  <c r="R1080" i="3" s="1"/>
  <c r="Q1080" i="3" s="1"/>
  <c r="B1080" i="3"/>
  <c r="C1081" i="3"/>
  <c r="I1081" i="3" s="1"/>
  <c r="X1081" i="3" s="1"/>
  <c r="J1080" i="3"/>
  <c r="D1080" i="3"/>
  <c r="L1080" i="3"/>
  <c r="N1080" i="3" s="1"/>
  <c r="M1080" i="3" s="1"/>
  <c r="F1079" i="3"/>
  <c r="H1079" i="3" s="1"/>
  <c r="G1079" i="3"/>
  <c r="V1078" i="3"/>
  <c r="W1078" i="3"/>
  <c r="T1078" i="3"/>
  <c r="S1079" i="3"/>
  <c r="S1080" i="3" l="1"/>
  <c r="C1082" i="3"/>
  <c r="I1082" i="3" s="1"/>
  <c r="X1082" i="3" s="1"/>
  <c r="L1081" i="3"/>
  <c r="N1081" i="3" s="1"/>
  <c r="M1081" i="3" s="1"/>
  <c r="O1081" i="3" s="1"/>
  <c r="P1081" i="3"/>
  <c r="R1081" i="3" s="1"/>
  <c r="Q1081" i="3" s="1"/>
  <c r="D1081" i="3"/>
  <c r="J1081" i="3"/>
  <c r="E1081" i="3"/>
  <c r="B1081" i="3"/>
  <c r="W1079" i="3"/>
  <c r="V1079" i="3"/>
  <c r="T1079" i="3"/>
  <c r="O1080" i="3"/>
  <c r="G1080" i="3"/>
  <c r="F1080" i="3"/>
  <c r="H1080" i="3" s="1"/>
  <c r="T1080" i="3" l="1"/>
  <c r="V1080" i="3"/>
  <c r="W1080" i="3"/>
  <c r="S1081" i="3"/>
  <c r="F1081" i="3"/>
  <c r="H1081" i="3" s="1"/>
  <c r="G1081" i="3"/>
  <c r="L1082" i="3"/>
  <c r="N1082" i="3" s="1"/>
  <c r="M1082" i="3" s="1"/>
  <c r="B1082" i="3"/>
  <c r="D1082" i="3"/>
  <c r="J1082" i="3"/>
  <c r="C1083" i="3"/>
  <c r="I1083" i="3" s="1"/>
  <c r="X1083" i="3" s="1"/>
  <c r="E1082" i="3"/>
  <c r="P1082" i="3"/>
  <c r="R1082" i="3" s="1"/>
  <c r="Q1082" i="3" s="1"/>
  <c r="S1082" i="3" s="1"/>
  <c r="O1082" i="3" l="1"/>
  <c r="V1081" i="3"/>
  <c r="W1081" i="3"/>
  <c r="T1081" i="3"/>
  <c r="F1082" i="3"/>
  <c r="H1082" i="3" s="1"/>
  <c r="G1082" i="3"/>
  <c r="E1083" i="3"/>
  <c r="D1083" i="3"/>
  <c r="P1083" i="3"/>
  <c r="R1083" i="3" s="1"/>
  <c r="Q1083" i="3" s="1"/>
  <c r="J1083" i="3"/>
  <c r="C1084" i="3"/>
  <c r="I1084" i="3" s="1"/>
  <c r="X1084" i="3" s="1"/>
  <c r="B1083" i="3"/>
  <c r="L1083" i="3"/>
  <c r="N1083" i="3" s="1"/>
  <c r="M1083" i="3" s="1"/>
  <c r="O1083" i="3" s="1"/>
  <c r="S1083" i="3" l="1"/>
  <c r="F1083" i="3"/>
  <c r="H1083" i="3" s="1"/>
  <c r="G1083" i="3"/>
  <c r="P1084" i="3"/>
  <c r="R1084" i="3" s="1"/>
  <c r="Q1084" i="3" s="1"/>
  <c r="C1085" i="3"/>
  <c r="I1085" i="3" s="1"/>
  <c r="X1085" i="3" s="1"/>
  <c r="J1084" i="3"/>
  <c r="B1084" i="3"/>
  <c r="E1084" i="3"/>
  <c r="D1084" i="3"/>
  <c r="L1084" i="3"/>
  <c r="N1084" i="3" s="1"/>
  <c r="M1084" i="3" s="1"/>
  <c r="T1082" i="3"/>
  <c r="V1082" i="3"/>
  <c r="W1082" i="3"/>
  <c r="O1084" i="3" l="1"/>
  <c r="G1084" i="3"/>
  <c r="F1084" i="3"/>
  <c r="H1084" i="3" s="1"/>
  <c r="D1085" i="3"/>
  <c r="C1086" i="3"/>
  <c r="I1086" i="3" s="1"/>
  <c r="X1086" i="3" s="1"/>
  <c r="J1085" i="3"/>
  <c r="P1085" i="3"/>
  <c r="R1085" i="3" s="1"/>
  <c r="Q1085" i="3" s="1"/>
  <c r="S1085" i="3" s="1"/>
  <c r="B1085" i="3"/>
  <c r="E1085" i="3"/>
  <c r="L1085" i="3"/>
  <c r="N1085" i="3" s="1"/>
  <c r="M1085" i="3" s="1"/>
  <c r="W1083" i="3"/>
  <c r="T1083" i="3"/>
  <c r="V1083" i="3"/>
  <c r="S1084" i="3"/>
  <c r="P1086" i="3" l="1"/>
  <c r="R1086" i="3" s="1"/>
  <c r="Q1086" i="3" s="1"/>
  <c r="J1086" i="3"/>
  <c r="D1086" i="3"/>
  <c r="B1086" i="3"/>
  <c r="C1087" i="3"/>
  <c r="I1087" i="3" s="1"/>
  <c r="X1087" i="3" s="1"/>
  <c r="E1086" i="3"/>
  <c r="L1086" i="3"/>
  <c r="N1086" i="3" s="1"/>
  <c r="M1086" i="3" s="1"/>
  <c r="O1085" i="3"/>
  <c r="V1084" i="3"/>
  <c r="T1084" i="3"/>
  <c r="W1084" i="3"/>
  <c r="F1085" i="3"/>
  <c r="H1085" i="3" s="1"/>
  <c r="G1085" i="3"/>
  <c r="S1086" i="3" l="1"/>
  <c r="G1086" i="3"/>
  <c r="F1086" i="3"/>
  <c r="H1086" i="3" s="1"/>
  <c r="C1088" i="3"/>
  <c r="I1088" i="3" s="1"/>
  <c r="X1088" i="3" s="1"/>
  <c r="P1087" i="3"/>
  <c r="R1087" i="3" s="1"/>
  <c r="Q1087" i="3" s="1"/>
  <c r="E1087" i="3"/>
  <c r="B1087" i="3"/>
  <c r="D1087" i="3"/>
  <c r="L1087" i="3"/>
  <c r="N1087" i="3" s="1"/>
  <c r="M1087" i="3" s="1"/>
  <c r="J1087" i="3"/>
  <c r="V1085" i="3"/>
  <c r="W1085" i="3"/>
  <c r="T1085" i="3"/>
  <c r="O1086" i="3"/>
  <c r="O1087" i="3" l="1"/>
  <c r="G1087" i="3"/>
  <c r="F1087" i="3"/>
  <c r="H1087" i="3" s="1"/>
  <c r="S1087" i="3"/>
  <c r="D1088" i="3"/>
  <c r="B1088" i="3"/>
  <c r="C1089" i="3"/>
  <c r="I1089" i="3" s="1"/>
  <c r="X1089" i="3" s="1"/>
  <c r="L1088" i="3"/>
  <c r="N1088" i="3" s="1"/>
  <c r="M1088" i="3" s="1"/>
  <c r="J1088" i="3"/>
  <c r="E1088" i="3"/>
  <c r="P1088" i="3"/>
  <c r="R1088" i="3" s="1"/>
  <c r="Q1088" i="3" s="1"/>
  <c r="V1086" i="3"/>
  <c r="W1086" i="3"/>
  <c r="T1086" i="3"/>
  <c r="O1088" i="3" l="1"/>
  <c r="S1088" i="3"/>
  <c r="L1089" i="3"/>
  <c r="N1089" i="3" s="1"/>
  <c r="M1089" i="3" s="1"/>
  <c r="O1089" i="3" s="1"/>
  <c r="D1089" i="3"/>
  <c r="P1089" i="3"/>
  <c r="R1089" i="3" s="1"/>
  <c r="Q1089" i="3" s="1"/>
  <c r="S1089" i="3" s="1"/>
  <c r="E1089" i="3"/>
  <c r="C1090" i="3"/>
  <c r="I1090" i="3" s="1"/>
  <c r="X1090" i="3" s="1"/>
  <c r="B1089" i="3"/>
  <c r="J1089" i="3"/>
  <c r="F1088" i="3"/>
  <c r="H1088" i="3" s="1"/>
  <c r="G1088" i="3"/>
  <c r="V1087" i="3"/>
  <c r="W1087" i="3"/>
  <c r="T1087" i="3"/>
  <c r="G1089" i="3" l="1"/>
  <c r="F1089" i="3"/>
  <c r="H1089" i="3" s="1"/>
  <c r="J1090" i="3"/>
  <c r="B1090" i="3"/>
  <c r="E1090" i="3"/>
  <c r="P1090" i="3"/>
  <c r="R1090" i="3" s="1"/>
  <c r="Q1090" i="3" s="1"/>
  <c r="C1091" i="3"/>
  <c r="I1091" i="3" s="1"/>
  <c r="X1091" i="3" s="1"/>
  <c r="D1090" i="3"/>
  <c r="L1090" i="3"/>
  <c r="N1090" i="3" s="1"/>
  <c r="M1090" i="3" s="1"/>
  <c r="V1088" i="3"/>
  <c r="T1088" i="3"/>
  <c r="W1088" i="3"/>
  <c r="O1090" i="3" l="1"/>
  <c r="F1090" i="3"/>
  <c r="H1090" i="3" s="1"/>
  <c r="G1090" i="3"/>
  <c r="D1091" i="3"/>
  <c r="J1091" i="3"/>
  <c r="L1091" i="3"/>
  <c r="N1091" i="3" s="1"/>
  <c r="M1091" i="3" s="1"/>
  <c r="B1091" i="3"/>
  <c r="P1091" i="3"/>
  <c r="R1091" i="3" s="1"/>
  <c r="Q1091" i="3" s="1"/>
  <c r="E1091" i="3"/>
  <c r="C1092" i="3"/>
  <c r="I1092" i="3" s="1"/>
  <c r="X1092" i="3" s="1"/>
  <c r="W1089" i="3"/>
  <c r="T1089" i="3"/>
  <c r="V1089" i="3"/>
  <c r="S1090" i="3"/>
  <c r="O1091" i="3" l="1"/>
  <c r="S1091" i="3"/>
  <c r="B1092" i="3"/>
  <c r="L1092" i="3"/>
  <c r="N1092" i="3" s="1"/>
  <c r="M1092" i="3" s="1"/>
  <c r="E1092" i="3"/>
  <c r="J1092" i="3"/>
  <c r="C1093" i="3"/>
  <c r="I1093" i="3" s="1"/>
  <c r="X1093" i="3" s="1"/>
  <c r="P1092" i="3"/>
  <c r="R1092" i="3" s="1"/>
  <c r="Q1092" i="3" s="1"/>
  <c r="D1092" i="3"/>
  <c r="G1091" i="3"/>
  <c r="F1091" i="3"/>
  <c r="H1091" i="3" s="1"/>
  <c r="W1090" i="3"/>
  <c r="T1090" i="3"/>
  <c r="V1090" i="3"/>
  <c r="S1092" i="3" l="1"/>
  <c r="V1091" i="3"/>
  <c r="T1091" i="3"/>
  <c r="W1091" i="3"/>
  <c r="C1094" i="3"/>
  <c r="I1094" i="3" s="1"/>
  <c r="X1094" i="3" s="1"/>
  <c r="P1093" i="3"/>
  <c r="R1093" i="3" s="1"/>
  <c r="Q1093" i="3" s="1"/>
  <c r="S1093" i="3" s="1"/>
  <c r="J1093" i="3"/>
  <c r="B1093" i="3"/>
  <c r="D1093" i="3"/>
  <c r="L1093" i="3"/>
  <c r="N1093" i="3" s="1"/>
  <c r="M1093" i="3" s="1"/>
  <c r="E1093" i="3"/>
  <c r="F1092" i="3"/>
  <c r="H1092" i="3" s="1"/>
  <c r="G1092" i="3"/>
  <c r="O1092" i="3"/>
  <c r="O1093" i="3" l="1"/>
  <c r="G1093" i="3"/>
  <c r="F1093" i="3"/>
  <c r="H1093" i="3" s="1"/>
  <c r="L1094" i="3"/>
  <c r="N1094" i="3" s="1"/>
  <c r="M1094" i="3" s="1"/>
  <c r="B1094" i="3"/>
  <c r="C1095" i="3"/>
  <c r="I1095" i="3" s="1"/>
  <c r="X1095" i="3" s="1"/>
  <c r="E1094" i="3"/>
  <c r="D1094" i="3"/>
  <c r="P1094" i="3"/>
  <c r="R1094" i="3" s="1"/>
  <c r="Q1094" i="3" s="1"/>
  <c r="J1094" i="3"/>
  <c r="V1092" i="3"/>
  <c r="W1092" i="3"/>
  <c r="T1092" i="3"/>
  <c r="S1094" i="3" l="1"/>
  <c r="E1095" i="3"/>
  <c r="P1095" i="3"/>
  <c r="R1095" i="3" s="1"/>
  <c r="Q1095" i="3" s="1"/>
  <c r="D1095" i="3"/>
  <c r="L1095" i="3"/>
  <c r="N1095" i="3" s="1"/>
  <c r="M1095" i="3" s="1"/>
  <c r="J1095" i="3"/>
  <c r="B1095" i="3"/>
  <c r="C1096" i="3"/>
  <c r="I1096" i="3" s="1"/>
  <c r="X1096" i="3" s="1"/>
  <c r="O1094" i="3"/>
  <c r="W1093" i="3"/>
  <c r="V1093" i="3"/>
  <c r="T1093" i="3"/>
  <c r="G1094" i="3"/>
  <c r="F1094" i="3"/>
  <c r="H1094" i="3" s="1"/>
  <c r="T1094" i="3" l="1"/>
  <c r="V1094" i="3"/>
  <c r="W1094" i="3"/>
  <c r="L1096" i="3"/>
  <c r="N1096" i="3" s="1"/>
  <c r="M1096" i="3" s="1"/>
  <c r="C1097" i="3"/>
  <c r="I1097" i="3" s="1"/>
  <c r="X1097" i="3" s="1"/>
  <c r="J1096" i="3"/>
  <c r="E1096" i="3"/>
  <c r="P1096" i="3"/>
  <c r="R1096" i="3" s="1"/>
  <c r="Q1096" i="3" s="1"/>
  <c r="D1096" i="3"/>
  <c r="B1096" i="3"/>
  <c r="O1095" i="3"/>
  <c r="S1095" i="3"/>
  <c r="G1095" i="3"/>
  <c r="F1095" i="3"/>
  <c r="H1095" i="3" s="1"/>
  <c r="S1096" i="3" l="1"/>
  <c r="O1096" i="3"/>
  <c r="F1096" i="3"/>
  <c r="H1096" i="3" s="1"/>
  <c r="G1096" i="3"/>
  <c r="D1097" i="3"/>
  <c r="E1097" i="3"/>
  <c r="P1097" i="3"/>
  <c r="R1097" i="3" s="1"/>
  <c r="Q1097" i="3" s="1"/>
  <c r="J1097" i="3"/>
  <c r="C1098" i="3"/>
  <c r="I1098" i="3" s="1"/>
  <c r="X1098" i="3" s="1"/>
  <c r="B1097" i="3"/>
  <c r="L1097" i="3"/>
  <c r="N1097" i="3" s="1"/>
  <c r="M1097" i="3" s="1"/>
  <c r="V1095" i="3"/>
  <c r="T1095" i="3"/>
  <c r="W1095" i="3"/>
  <c r="J1098" i="3" l="1"/>
  <c r="D1098" i="3"/>
  <c r="L1098" i="3"/>
  <c r="N1098" i="3" s="1"/>
  <c r="M1098" i="3" s="1"/>
  <c r="O1098" i="3" s="1"/>
  <c r="P1098" i="3"/>
  <c r="R1098" i="3" s="1"/>
  <c r="Q1098" i="3" s="1"/>
  <c r="C1099" i="3"/>
  <c r="I1099" i="3" s="1"/>
  <c r="X1099" i="3" s="1"/>
  <c r="E1098" i="3"/>
  <c r="B1098" i="3"/>
  <c r="G1097" i="3"/>
  <c r="F1097" i="3"/>
  <c r="H1097" i="3" s="1"/>
  <c r="S1097" i="3"/>
  <c r="O1097" i="3"/>
  <c r="W1096" i="3"/>
  <c r="T1096" i="3"/>
  <c r="V1096" i="3"/>
  <c r="W1097" i="3" l="1"/>
  <c r="T1097" i="3"/>
  <c r="V1097" i="3"/>
  <c r="L1099" i="3"/>
  <c r="N1099" i="3" s="1"/>
  <c r="M1099" i="3" s="1"/>
  <c r="E1099" i="3"/>
  <c r="B1099" i="3"/>
  <c r="J1099" i="3"/>
  <c r="P1099" i="3"/>
  <c r="R1099" i="3" s="1"/>
  <c r="Q1099" i="3" s="1"/>
  <c r="D1099" i="3"/>
  <c r="C1100" i="3"/>
  <c r="I1100" i="3" s="1"/>
  <c r="X1100" i="3" s="1"/>
  <c r="F1098" i="3"/>
  <c r="H1098" i="3" s="1"/>
  <c r="G1098" i="3"/>
  <c r="S1098" i="3"/>
  <c r="S1099" i="3" l="1"/>
  <c r="F1099" i="3"/>
  <c r="H1099" i="3" s="1"/>
  <c r="G1099" i="3"/>
  <c r="B1100" i="3"/>
  <c r="E1100" i="3"/>
  <c r="D1100" i="3"/>
  <c r="L1100" i="3"/>
  <c r="N1100" i="3" s="1"/>
  <c r="M1100" i="3" s="1"/>
  <c r="C1101" i="3"/>
  <c r="I1101" i="3" s="1"/>
  <c r="X1101" i="3" s="1"/>
  <c r="P1100" i="3"/>
  <c r="R1100" i="3" s="1"/>
  <c r="Q1100" i="3" s="1"/>
  <c r="J1100" i="3"/>
  <c r="T1098" i="3"/>
  <c r="W1098" i="3"/>
  <c r="V1098" i="3"/>
  <c r="O1099" i="3"/>
  <c r="S1100" i="3" l="1"/>
  <c r="J1101" i="3"/>
  <c r="D1101" i="3"/>
  <c r="L1101" i="3"/>
  <c r="N1101" i="3" s="1"/>
  <c r="M1101" i="3" s="1"/>
  <c r="O1101" i="3" s="1"/>
  <c r="E1101" i="3"/>
  <c r="C1102" i="3"/>
  <c r="I1102" i="3" s="1"/>
  <c r="X1102" i="3" s="1"/>
  <c r="P1101" i="3"/>
  <c r="R1101" i="3" s="1"/>
  <c r="Q1101" i="3" s="1"/>
  <c r="B1101" i="3"/>
  <c r="O1100" i="3"/>
  <c r="F1100" i="3"/>
  <c r="H1100" i="3" s="1"/>
  <c r="G1100" i="3"/>
  <c r="T1099" i="3"/>
  <c r="W1099" i="3"/>
  <c r="V1099" i="3"/>
  <c r="D1102" i="3" l="1"/>
  <c r="B1102" i="3"/>
  <c r="C1103" i="3"/>
  <c r="I1103" i="3" s="1"/>
  <c r="X1103" i="3" s="1"/>
  <c r="E1102" i="3"/>
  <c r="J1102" i="3"/>
  <c r="P1102" i="3"/>
  <c r="R1102" i="3" s="1"/>
  <c r="Q1102" i="3" s="1"/>
  <c r="L1102" i="3"/>
  <c r="N1102" i="3" s="1"/>
  <c r="M1102" i="3" s="1"/>
  <c r="G1101" i="3"/>
  <c r="F1101" i="3"/>
  <c r="H1101" i="3" s="1"/>
  <c r="T1100" i="3"/>
  <c r="V1100" i="3"/>
  <c r="W1100" i="3"/>
  <c r="S1101" i="3"/>
  <c r="T1101" i="3" l="1"/>
  <c r="W1101" i="3"/>
  <c r="V1101" i="3"/>
  <c r="P1103" i="3"/>
  <c r="R1103" i="3" s="1"/>
  <c r="Q1103" i="3" s="1"/>
  <c r="B1103" i="3"/>
  <c r="D1103" i="3"/>
  <c r="E1103" i="3"/>
  <c r="J1103" i="3"/>
  <c r="L1103" i="3"/>
  <c r="N1103" i="3" s="1"/>
  <c r="M1103" i="3" s="1"/>
  <c r="C1104" i="3"/>
  <c r="I1104" i="3" s="1"/>
  <c r="X1104" i="3" s="1"/>
  <c r="S1102" i="3"/>
  <c r="F1102" i="3"/>
  <c r="H1102" i="3" s="1"/>
  <c r="G1102" i="3"/>
  <c r="O1102" i="3"/>
  <c r="O1103" i="3" l="1"/>
  <c r="S1103" i="3"/>
  <c r="T1102" i="3"/>
  <c r="V1102" i="3"/>
  <c r="W1102" i="3"/>
  <c r="J1104" i="3"/>
  <c r="C1105" i="3"/>
  <c r="I1105" i="3" s="1"/>
  <c r="X1105" i="3" s="1"/>
  <c r="E1104" i="3"/>
  <c r="B1104" i="3"/>
  <c r="D1104" i="3"/>
  <c r="P1104" i="3"/>
  <c r="R1104" i="3" s="1"/>
  <c r="Q1104" i="3" s="1"/>
  <c r="S1104" i="3" s="1"/>
  <c r="L1104" i="3"/>
  <c r="N1104" i="3" s="1"/>
  <c r="M1104" i="3" s="1"/>
  <c r="O1104" i="3" s="1"/>
  <c r="F1103" i="3"/>
  <c r="H1103" i="3" s="1"/>
  <c r="G1103" i="3"/>
  <c r="V1103" i="3" l="1"/>
  <c r="W1103" i="3"/>
  <c r="T1103" i="3"/>
  <c r="F1104" i="3"/>
  <c r="H1104" i="3" s="1"/>
  <c r="G1104" i="3"/>
  <c r="C1106" i="3"/>
  <c r="I1106" i="3" s="1"/>
  <c r="X1106" i="3" s="1"/>
  <c r="J1105" i="3"/>
  <c r="P1105" i="3"/>
  <c r="R1105" i="3" s="1"/>
  <c r="Q1105" i="3" s="1"/>
  <c r="S1105" i="3" s="1"/>
  <c r="B1105" i="3"/>
  <c r="L1105" i="3"/>
  <c r="N1105" i="3" s="1"/>
  <c r="M1105" i="3" s="1"/>
  <c r="D1105" i="3"/>
  <c r="E1105" i="3"/>
  <c r="O1105" i="3" l="1"/>
  <c r="F1105" i="3"/>
  <c r="H1105" i="3" s="1"/>
  <c r="G1105" i="3"/>
  <c r="C1107" i="3"/>
  <c r="I1107" i="3" s="1"/>
  <c r="X1107" i="3" s="1"/>
  <c r="L1106" i="3"/>
  <c r="N1106" i="3" s="1"/>
  <c r="M1106" i="3" s="1"/>
  <c r="O1106" i="3" s="1"/>
  <c r="P1106" i="3"/>
  <c r="R1106" i="3" s="1"/>
  <c r="Q1106" i="3" s="1"/>
  <c r="J1106" i="3"/>
  <c r="D1106" i="3"/>
  <c r="E1106" i="3"/>
  <c r="B1106" i="3"/>
  <c r="V1104" i="3"/>
  <c r="W1104" i="3"/>
  <c r="T1104" i="3"/>
  <c r="C1108" i="3" l="1"/>
  <c r="I1108" i="3" s="1"/>
  <c r="X1108" i="3" s="1"/>
  <c r="J1107" i="3"/>
  <c r="E1107" i="3"/>
  <c r="D1107" i="3"/>
  <c r="P1107" i="3"/>
  <c r="R1107" i="3" s="1"/>
  <c r="Q1107" i="3" s="1"/>
  <c r="L1107" i="3"/>
  <c r="N1107" i="3" s="1"/>
  <c r="M1107" i="3" s="1"/>
  <c r="B1107" i="3"/>
  <c r="S1106" i="3"/>
  <c r="G1106" i="3"/>
  <c r="F1106" i="3"/>
  <c r="H1106" i="3" s="1"/>
  <c r="W1105" i="3"/>
  <c r="T1105" i="3"/>
  <c r="V1105" i="3"/>
  <c r="W1106" i="3" l="1"/>
  <c r="T1106" i="3"/>
  <c r="V1106" i="3"/>
  <c r="F1107" i="3"/>
  <c r="H1107" i="3" s="1"/>
  <c r="G1107" i="3"/>
  <c r="O1107" i="3"/>
  <c r="S1107" i="3"/>
  <c r="E1108" i="3"/>
  <c r="J1108" i="3"/>
  <c r="C1109" i="3"/>
  <c r="AX15" i="3" s="1"/>
  <c r="P1108" i="3"/>
  <c r="R1108" i="3" s="1"/>
  <c r="Q1108" i="3" s="1"/>
  <c r="B1108" i="3"/>
  <c r="D1108" i="3"/>
  <c r="L1108" i="3"/>
  <c r="N1108" i="3" s="1"/>
  <c r="M1108" i="3" s="1"/>
  <c r="I1109" i="3" l="1"/>
  <c r="X1109" i="3" s="1"/>
  <c r="U24" i="2" s="1"/>
  <c r="V24" i="2" s="1"/>
  <c r="U14" i="2"/>
  <c r="V14" i="2" s="1"/>
  <c r="U19" i="2"/>
  <c r="V19" i="2" s="1"/>
  <c r="U17" i="2"/>
  <c r="V17" i="2" s="1"/>
  <c r="U21" i="2"/>
  <c r="V21" i="2" s="1"/>
  <c r="U16" i="2"/>
  <c r="V16" i="2" s="1"/>
  <c r="U15" i="2"/>
  <c r="V15" i="2" s="1"/>
  <c r="U11" i="2"/>
  <c r="U12" i="2"/>
  <c r="U13" i="2"/>
  <c r="U8" i="2"/>
  <c r="U9" i="2"/>
  <c r="U20" i="2"/>
  <c r="V20" i="2" s="1"/>
  <c r="U10" i="2"/>
  <c r="U22" i="2"/>
  <c r="V22" i="2" s="1"/>
  <c r="U23" i="2"/>
  <c r="V23" i="2" s="1"/>
  <c r="U6" i="2"/>
  <c r="U18" i="2"/>
  <c r="V18" i="2" s="1"/>
  <c r="U7" i="2"/>
  <c r="G1108" i="3"/>
  <c r="F1108" i="3"/>
  <c r="H1108" i="3" s="1"/>
  <c r="V1107" i="3"/>
  <c r="T1107" i="3"/>
  <c r="W1107" i="3"/>
  <c r="P1109" i="3"/>
  <c r="R1109" i="3" s="1"/>
  <c r="Q1109" i="3" s="1"/>
  <c r="J1109" i="3"/>
  <c r="B1109" i="3"/>
  <c r="D1109" i="3"/>
  <c r="L1109" i="3"/>
  <c r="N1109" i="3" s="1"/>
  <c r="M1109" i="3" s="1"/>
  <c r="E1109" i="3"/>
  <c r="O1108" i="3"/>
  <c r="S1108" i="3"/>
  <c r="U26" i="2" l="1"/>
  <c r="V26" i="2" s="1"/>
  <c r="U4" i="2"/>
  <c r="U3" i="2"/>
  <c r="U5" i="2"/>
  <c r="U25" i="2"/>
  <c r="V25" i="2" s="1"/>
  <c r="V11" i="2"/>
  <c r="K58" i="1" s="1"/>
  <c r="H58" i="1"/>
  <c r="V10" i="2"/>
  <c r="K57" i="1" s="1"/>
  <c r="H57" i="1"/>
  <c r="V7" i="2"/>
  <c r="K54" i="1" s="1"/>
  <c r="H54" i="1"/>
  <c r="V9" i="2"/>
  <c r="K56" i="1" s="1"/>
  <c r="H56" i="1"/>
  <c r="V8" i="2"/>
  <c r="K55" i="1" s="1"/>
  <c r="H55" i="1"/>
  <c r="V6" i="2"/>
  <c r="K53" i="1" s="1"/>
  <c r="H53" i="1"/>
  <c r="V13" i="2"/>
  <c r="K60" i="1" s="1"/>
  <c r="H60" i="1"/>
  <c r="V12" i="2"/>
  <c r="K59" i="1" s="1"/>
  <c r="H59" i="1"/>
  <c r="W19" i="2"/>
  <c r="W22" i="2"/>
  <c r="W9" i="2"/>
  <c r="W12" i="2"/>
  <c r="W7" i="2"/>
  <c r="W17" i="2"/>
  <c r="W15" i="2"/>
  <c r="W6" i="2"/>
  <c r="W13" i="2"/>
  <c r="W10" i="2"/>
  <c r="W8" i="2"/>
  <c r="W11" i="2"/>
  <c r="W21" i="2"/>
  <c r="W24" i="2"/>
  <c r="W20" i="2"/>
  <c r="W14" i="2"/>
  <c r="W23" i="2"/>
  <c r="W18" i="2"/>
  <c r="W16" i="2"/>
  <c r="G1109" i="3"/>
  <c r="F1109" i="3"/>
  <c r="H1109" i="3" s="1"/>
  <c r="O1109" i="3"/>
  <c r="V1108" i="3"/>
  <c r="W1108" i="3"/>
  <c r="T1108" i="3"/>
  <c r="S1109" i="3"/>
  <c r="W26" i="2" l="1"/>
  <c r="H52" i="1"/>
  <c r="W5" i="2"/>
  <c r="V5" i="2"/>
  <c r="K52" i="1" s="1"/>
  <c r="V3" i="2"/>
  <c r="K50" i="1" s="1"/>
  <c r="H50" i="1"/>
  <c r="W3" i="2"/>
  <c r="H51" i="1"/>
  <c r="W4" i="2"/>
  <c r="V4" i="2"/>
  <c r="K51" i="1" s="1"/>
  <c r="W25" i="2"/>
  <c r="T1109" i="3"/>
  <c r="T1111" i="3" s="1"/>
  <c r="T3" i="3" s="1"/>
  <c r="G36" i="1" s="1"/>
  <c r="E87" i="1" s="1"/>
  <c r="V1109" i="3"/>
  <c r="V1111" i="3" s="1"/>
  <c r="V3" i="3" s="1"/>
  <c r="W1109" i="3"/>
  <c r="W1111" i="3" s="1"/>
  <c r="W3" i="3" s="1"/>
  <c r="E88" i="1" s="1"/>
  <c r="B89" i="1" l="1"/>
  <c r="E89" i="1"/>
  <c r="K82" i="1" l="1"/>
  <c r="K85" i="1"/>
  <c r="L28" i="1"/>
  <c r="K84" i="1"/>
  <c r="K83" i="1"/>
  <c r="K81" i="1"/>
</calcChain>
</file>

<file path=xl/sharedStrings.xml><?xml version="1.0" encoding="utf-8"?>
<sst xmlns="http://schemas.openxmlformats.org/spreadsheetml/2006/main" count="267" uniqueCount="151">
  <si>
    <t>Zwangerschaps- en Bevallingsverlof</t>
  </si>
  <si>
    <t>AANVRAAGFORMULIER</t>
  </si>
  <si>
    <t>Graag de lichtgroene velden invullen</t>
  </si>
  <si>
    <t>Naam werkgever</t>
  </si>
  <si>
    <t>Naam school</t>
  </si>
  <si>
    <t>Naam aanvrager</t>
  </si>
  <si>
    <t>VERLOF GEGEVENS</t>
  </si>
  <si>
    <t>Vermoedelijke bevallingsdatum:</t>
  </si>
  <si>
    <t>Meerling?  Ja/Nee:</t>
  </si>
  <si>
    <t>Nee</t>
  </si>
  <si>
    <t>Vroegste ingangsdatum:</t>
  </si>
  <si>
    <t>Gekozen ingangsdatum verlof:</t>
  </si>
  <si>
    <t>Uiterste ingangsdatum verlof:</t>
  </si>
  <si>
    <t>wk zw.verl.</t>
  </si>
  <si>
    <t>minder dan 6W</t>
  </si>
  <si>
    <t>t.m.</t>
  </si>
  <si>
    <t>wk bev.verl.</t>
  </si>
  <si>
    <t>Dat. Beval</t>
  </si>
  <si>
    <t>Datum bevalling:</t>
  </si>
  <si>
    <t>Na 6W bevallingsverlof onderbreking op zijn vroegst:</t>
  </si>
  <si>
    <t>aant weken</t>
  </si>
  <si>
    <t>Uitgesteld verlof kan opgenomen worden tot en met:</t>
  </si>
  <si>
    <t>Gekozen onderbreking vanaf (of leeg laten):</t>
  </si>
  <si>
    <t>uur nog op te nemen</t>
  </si>
  <si>
    <t>UW WERKROOSTER</t>
  </si>
  <si>
    <t>WERKROOSTER</t>
  </si>
  <si>
    <t>MA</t>
  </si>
  <si>
    <t>DI</t>
  </si>
  <si>
    <t>WO</t>
  </si>
  <si>
    <t>DO</t>
  </si>
  <si>
    <t>VR</t>
  </si>
  <si>
    <t>Vermeld hier per dag de uren die u werkzaam bent. Indien u niet iedere week dezelfde uren werkt maar bij voorbeeld om de week op woensdag 6 uur dan vult u bij woensdag 3 uur in.</t>
  </si>
  <si>
    <t>VAKANTIES EN FEESTDAGEN</t>
  </si>
  <si>
    <t>Let op: Dit formulier houdt rekening met 1 week meivakantie</t>
  </si>
  <si>
    <t>De begin- of einddatum kun je aanpassen op het tabblad 'Vakantie' in kolom K &amp; L</t>
  </si>
  <si>
    <t>VAKANTIES</t>
  </si>
  <si>
    <t>FEESTDAGEN</t>
  </si>
  <si>
    <t>VANAF</t>
  </si>
  <si>
    <t>TOT EN MET</t>
  </si>
  <si>
    <t>DATUM</t>
  </si>
  <si>
    <t>OPNAME UITGESTELD BEVALLINGSVERLOF</t>
  </si>
  <si>
    <t>PERIODE</t>
  </si>
  <si>
    <t>OPGENOMEN PER DAG</t>
  </si>
  <si>
    <t>Op te nemen uren</t>
  </si>
  <si>
    <t>uur</t>
  </si>
  <si>
    <t>Opgenomen uren</t>
  </si>
  <si>
    <t>(Tijdens vakanties/feestdagen worden geen uren geteld)</t>
  </si>
  <si>
    <t>OPNAME OPGESCHORTE VAKANTIE</t>
  </si>
  <si>
    <t>ONDERTEKENING</t>
  </si>
  <si>
    <t>WERKNEMER</t>
  </si>
  <si>
    <t>Ondergetekende verklaart dat het bovenstaande naar waarheid is ingevuld.</t>
  </si>
  <si>
    <t>HANDTEKENING WERKNEMER</t>
  </si>
  <si>
    <t>WERKGEVER</t>
  </si>
  <si>
    <t>Ondergetekende verklaart de opgave en brief van de verloskundige van de werknemer te hebben ontvangen.</t>
  </si>
  <si>
    <t>NAAM + HANDTEKENING NAMENS WERKGEVER</t>
  </si>
  <si>
    <t>afwijkende vakantie</t>
  </si>
  <si>
    <t>Info van internet</t>
  </si>
  <si>
    <t>Vakanties PO Zuid</t>
  </si>
  <si>
    <t xml:space="preserve"> www.schoolvakanties-nederland.nl</t>
  </si>
  <si>
    <t>0= niet feestdag</t>
  </si>
  <si>
    <t>vanaf</t>
  </si>
  <si>
    <t>Tm</t>
  </si>
  <si>
    <t>tm</t>
  </si>
  <si>
    <t>Relevante feestdagen</t>
  </si>
  <si>
    <t>'=====</t>
  </si>
  <si>
    <t>=====</t>
  </si>
  <si>
    <t>1= wel feestdag</t>
  </si>
  <si>
    <t>Vakanties tijdens verlofopname</t>
  </si>
  <si>
    <t>1e  vak.aanv. vóór Verlof</t>
  </si>
  <si>
    <t>Herfst</t>
  </si>
  <si>
    <t>nieuwjaar</t>
  </si>
  <si>
    <t>1e kerstdag</t>
  </si>
  <si>
    <t>indexnr:</t>
  </si>
  <si>
    <t>Kerst</t>
  </si>
  <si>
    <t>carnaval ma</t>
  </si>
  <si>
    <t>2e kerstdag</t>
  </si>
  <si>
    <t>eind vak voor aanv?</t>
  </si>
  <si>
    <t>Voorjaar</t>
  </si>
  <si>
    <t>carnaval di</t>
  </si>
  <si>
    <t>Mei</t>
  </si>
  <si>
    <t>goede vrijdag</t>
  </si>
  <si>
    <t>1e vak tijdens verlof</t>
  </si>
  <si>
    <t>Zomer</t>
  </si>
  <si>
    <t>1e paasdag</t>
  </si>
  <si>
    <t>2e paasdag</t>
  </si>
  <si>
    <t>koningsdag</t>
  </si>
  <si>
    <t>bevrijdingsdag</t>
  </si>
  <si>
    <t>hemelvaart</t>
  </si>
  <si>
    <t>vrijdag na hemelvaart</t>
  </si>
  <si>
    <t>1e pinksterdag</t>
  </si>
  <si>
    <t>2e pinksterdag</t>
  </si>
  <si>
    <t>Vanaf schooljaar 22-23 zijn</t>
  </si>
  <si>
    <t>de datums nog VOORLOPIG.</t>
  </si>
  <si>
    <t>In 2021 zullen de definitieve</t>
  </si>
  <si>
    <t>datums door OCW</t>
  </si>
  <si>
    <t>gepubliceerd worden.</t>
  </si>
  <si>
    <t>datum</t>
  </si>
  <si>
    <t>vakantie vanaf</t>
  </si>
  <si>
    <t>vakantie tot en met</t>
  </si>
  <si>
    <t>omschrijving vakantie</t>
  </si>
  <si>
    <t>is Vakantie</t>
  </si>
  <si>
    <t>is Feestdag</t>
  </si>
  <si>
    <t>is tijdens verlof</t>
  </si>
  <si>
    <t>is uitgestelde periode</t>
  </si>
  <si>
    <t>begindat uitgest bev</t>
  </si>
  <si>
    <t>einddat uitgest bev</t>
  </si>
  <si>
    <t>index</t>
  </si>
  <si>
    <t>is opname uitgest bev verlof</t>
  </si>
  <si>
    <t>begindat opgeschort vak</t>
  </si>
  <si>
    <t>einddat opgeschort vak</t>
  </si>
  <si>
    <t>is opname opgeschorte vak</t>
  </si>
  <si>
    <t>niet genoten Vak uren tijdens verlof (excl uitgestelde periode)</t>
  </si>
  <si>
    <t>Rooster uren in uitgestelde periode</t>
  </si>
  <si>
    <t>opgenomen uren uitgesteld bev verlof</t>
  </si>
  <si>
    <t>opgenomen uren opgeschorte vakantie</t>
  </si>
  <si>
    <t>feestdag
nummer</t>
  </si>
  <si>
    <t>JaNee</t>
  </si>
  <si>
    <t>ma</t>
  </si>
  <si>
    <t>di</t>
  </si>
  <si>
    <t>wo</t>
  </si>
  <si>
    <t>do</t>
  </si>
  <si>
    <t>vr</t>
  </si>
  <si>
    <t>za</t>
  </si>
  <si>
    <t>zo</t>
  </si>
  <si>
    <t>Ja</t>
  </si>
  <si>
    <t>rooster</t>
  </si>
  <si>
    <t>hoogst ingevulde opgeschorte vak</t>
  </si>
  <si>
    <t>vakanties tonen tm</t>
  </si>
  <si>
    <t>vak, feest en kal minimaal gevuld tm</t>
  </si>
  <si>
    <t>vermoedelijke bevalingsdatum</t>
  </si>
  <si>
    <t>meerling</t>
  </si>
  <si>
    <t>vroegste ingangsdatum</t>
  </si>
  <si>
    <t>ziek vanaf</t>
  </si>
  <si>
    <t>ziek tm</t>
  </si>
  <si>
    <t>aant dagen ziek</t>
  </si>
  <si>
    <t>vermoed eind verlof (bev.datum nog niet bekend)</t>
  </si>
  <si>
    <t>rekening gehouden met evt ziekte</t>
  </si>
  <si>
    <t>datum bevalling</t>
  </si>
  <si>
    <t>TeVroeg Geboren ?</t>
  </si>
  <si>
    <t>duur zwangerschapsverlof (incl dag van bevalling)</t>
  </si>
  <si>
    <t>incl dagen ziek</t>
  </si>
  <si>
    <r>
      <t xml:space="preserve">dagen Zw.verlof minder dan 6weken </t>
    </r>
    <r>
      <rPr>
        <b/>
        <sz val="10"/>
        <rFont val="Arial"/>
        <family val="2"/>
      </rPr>
      <t>(of 10wk)</t>
    </r>
  </si>
  <si>
    <t>dagen later ingegaan verlof MIN dagen ziek</t>
  </si>
  <si>
    <t>Laatste verlofdag (indien geen onderbreking):</t>
  </si>
  <si>
    <t>Uitgesteld verlof kan uiterlijk opgen. worden tm :</t>
  </si>
  <si>
    <t>gekozen onderbreking vanaf</t>
  </si>
  <si>
    <t>BevalVerlof tm (laatste dag of dag vóór onderbr)</t>
  </si>
  <si>
    <t>https://www.rijksoverheid.nl/onderwerpen/zwangerschapsverlof-en-bevallingsverlof/vraag-en-antwoord/hoe-lang-duurt-zwangerschapsverlof-en-bevallingsverlof?utm_campaign=sea-t-verlof_vakantie-a-zwangerschapsverlof_berekenen&amp;utm_term=%2Bzwangerschapsverlof&amp;gclid=EAIaIQobChMI3Z3Bstfl1gIVDxIbCh2zfgNnEAAYASAAEgKrzPD_BwE</t>
  </si>
  <si>
    <t>Zie ook verder naar beneden de gewijzigde regeling vanaf april 2018</t>
  </si>
  <si>
    <t>Vanaf 1 april 2018:</t>
  </si>
  <si>
    <t>https://www.uwv.nl/particulieren/zwanger-adoptie-pleegzorg/zwanger-met-werkgever/ik-ben-zwanger-en-heb-een-werkgever/detail/zwanger-van-tweeling-of-meerling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</si>
</sst>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ddd\ dd/mm/yyyy"/>
    <numFmt numFmtId="165" formatCode="dd/mm/yyyy"/>
    <numFmt numFmtId="166" formatCode="ddd;;;@"/>
    <numFmt numFmtId="167" formatCode="ddd"/>
    <numFmt numFmtId="168" formatCode="d/m/yyyy;;;"/>
    <numFmt numFmtId="169" formatCode=";;;@"/>
    <numFmt numFmtId="170" formatCode="0.0"/>
    <numFmt numFmtId="171" formatCode="dd/mm/yyyy;;;@"/>
    <numFmt numFmtId="172" formatCode="dd/mm/yyyy;@"/>
    <numFmt numFmtId="173" formatCode="0.0;[Red]\-0.0;0.0;@"/>
    <numFmt numFmtId="174" formatCode="ddd\ dd/mm/yyyy;;;"/>
    <numFmt numFmtId="175" formatCode="dd/mm/yyyy;;;"/>
    <numFmt numFmtId="176" formatCode="d/mm/yy;@"/>
    <numFmt numFmtId="177" formatCode="dd/mm/yyyy;0;0;"/>
    <numFmt numFmtId="178" formatCode="0&quot; dag(en) ziek&quot;;\-0;;@"/>
    <numFmt numFmtId="179" formatCode="0&quot; dag(en) ziek&quot;;\-0;0;@"/>
    <numFmt numFmtId="180" formatCode="dd/mm/yyyy;;0;"/>
    <numFmt numFmtId="181" formatCode="#\ ?/7"/>
    <numFmt numFmtId="182" formatCode="d/m/yyyy;0;0;@"/>
  </numFmts>
  <fonts count="28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9"/>
      <name val="Verdana"/>
      <family val="2"/>
    </font>
    <font>
      <b/>
      <sz val="10"/>
      <color theme="3" tint="0.39997558519241921"/>
      <name val="Verdana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Verdana"/>
      <family val="2"/>
    </font>
    <font>
      <b/>
      <sz val="9"/>
      <color theme="0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color theme="0"/>
      <name val="Arial"/>
      <family val="2"/>
    </font>
    <font>
      <u/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sz val="8"/>
      <color theme="1"/>
      <name val="Arial"/>
      <family val="2"/>
    </font>
    <font>
      <sz val="11"/>
      <color rgb="FF4DAF46"/>
      <name val="Arial"/>
      <family val="2"/>
    </font>
    <font>
      <b/>
      <sz val="12"/>
      <color rgb="FFFF0000"/>
      <name val="Arial"/>
      <family val="2"/>
    </font>
    <font>
      <b/>
      <sz val="24"/>
      <color theme="1"/>
      <name val="Arial"/>
      <family val="2"/>
    </font>
    <font>
      <b/>
      <sz val="22"/>
      <color theme="1"/>
      <name val="Arial"/>
      <family val="2"/>
    </font>
    <font>
      <b/>
      <sz val="10"/>
      <name val="Verdana"/>
      <family val="2"/>
    </font>
    <font>
      <b/>
      <i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CB2E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1A3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C88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9BE28"/>
        <bgColor indexed="64"/>
      </patternFill>
    </fill>
    <fill>
      <patternFill patternType="solid">
        <fgColor rgb="FFD5F8CC"/>
        <bgColor indexed="64"/>
      </patternFill>
    </fill>
    <fill>
      <patternFill patternType="solid">
        <fgColor rgb="FFA5CF82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10" fillId="0" borderId="0"/>
  </cellStyleXfs>
  <cellXfs count="244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0" xfId="1" applyProtection="1">
      <protection hidden="1"/>
    </xf>
    <xf numFmtId="0" fontId="3" fillId="2" borderId="0" xfId="1" applyFill="1" applyProtection="1">
      <protection hidden="1"/>
    </xf>
    <xf numFmtId="166" fontId="3" fillId="0" borderId="0" xfId="1" applyNumberFormat="1" applyAlignment="1" applyProtection="1">
      <alignment horizontal="left"/>
      <protection hidden="1"/>
    </xf>
    <xf numFmtId="0" fontId="3" fillId="0" borderId="0" xfId="1" quotePrefix="1" applyProtection="1">
      <protection hidden="1"/>
    </xf>
    <xf numFmtId="14" fontId="3" fillId="0" borderId="0" xfId="1" applyNumberFormat="1" applyProtection="1">
      <protection hidden="1"/>
    </xf>
    <xf numFmtId="14" fontId="3" fillId="0" borderId="3" xfId="1" applyNumberFormat="1" applyBorder="1" applyProtection="1">
      <protection hidden="1"/>
    </xf>
    <xf numFmtId="14" fontId="3" fillId="0" borderId="5" xfId="1" applyNumberFormat="1" applyBorder="1" applyProtection="1">
      <protection hidden="1"/>
    </xf>
    <xf numFmtId="14" fontId="3" fillId="2" borderId="0" xfId="1" applyNumberFormat="1" applyFill="1" applyProtection="1">
      <protection hidden="1"/>
    </xf>
    <xf numFmtId="0" fontId="5" fillId="0" borderId="0" xfId="1" applyFont="1" applyProtection="1">
      <protection hidden="1"/>
    </xf>
    <xf numFmtId="14" fontId="3" fillId="0" borderId="1" xfId="1" applyNumberFormat="1" applyBorder="1" applyProtection="1">
      <protection hidden="1"/>
    </xf>
    <xf numFmtId="14" fontId="3" fillId="2" borderId="2" xfId="1" applyNumberFormat="1" applyFill="1" applyBorder="1" applyProtection="1">
      <protection hidden="1"/>
    </xf>
    <xf numFmtId="0" fontId="3" fillId="0" borderId="4" xfId="1" applyBorder="1" applyProtection="1">
      <protection hidden="1"/>
    </xf>
    <xf numFmtId="14" fontId="3" fillId="0" borderId="4" xfId="1" applyNumberFormat="1" applyBorder="1" applyProtection="1">
      <protection hidden="1"/>
    </xf>
    <xf numFmtId="0" fontId="7" fillId="2" borderId="0" xfId="2" applyFont="1" applyFill="1" applyAlignment="1" applyProtection="1">
      <alignment horizontal="center"/>
      <protection hidden="1"/>
    </xf>
    <xf numFmtId="14" fontId="3" fillId="0" borderId="12" xfId="1" applyNumberFormat="1" applyBorder="1" applyProtection="1">
      <protection hidden="1"/>
    </xf>
    <xf numFmtId="167" fontId="3" fillId="0" borderId="1" xfId="1" applyNumberFormat="1" applyBorder="1" applyAlignment="1" applyProtection="1">
      <alignment horizontal="left"/>
      <protection hidden="1"/>
    </xf>
    <xf numFmtId="14" fontId="3" fillId="0" borderId="2" xfId="1" applyNumberFormat="1" applyBorder="1" applyProtection="1">
      <protection hidden="1"/>
    </xf>
    <xf numFmtId="167" fontId="3" fillId="0" borderId="4" xfId="1" applyNumberFormat="1" applyBorder="1" applyAlignment="1" applyProtection="1">
      <alignment horizontal="left"/>
      <protection hidden="1"/>
    </xf>
    <xf numFmtId="0" fontId="3" fillId="0" borderId="1" xfId="1" applyBorder="1" applyProtection="1">
      <protection hidden="1"/>
    </xf>
    <xf numFmtId="167" fontId="3" fillId="0" borderId="10" xfId="1" applyNumberFormat="1" applyBorder="1" applyAlignment="1" applyProtection="1">
      <alignment horizontal="left"/>
      <protection hidden="1"/>
    </xf>
    <xf numFmtId="14" fontId="3" fillId="0" borderId="11" xfId="1" applyNumberFormat="1" applyBorder="1" applyProtection="1">
      <protection hidden="1"/>
    </xf>
    <xf numFmtId="14" fontId="4" fillId="0" borderId="0" xfId="1" applyNumberFormat="1" applyFont="1" applyProtection="1">
      <protection hidden="1"/>
    </xf>
    <xf numFmtId="0" fontId="3" fillId="0" borderId="10" xfId="1" applyBorder="1" applyProtection="1">
      <protection hidden="1"/>
    </xf>
    <xf numFmtId="0" fontId="3" fillId="0" borderId="1" xfId="1" applyBorder="1" applyAlignment="1" applyProtection="1">
      <alignment horizontal="left"/>
      <protection hidden="1"/>
    </xf>
    <xf numFmtId="0" fontId="3" fillId="0" borderId="2" xfId="1" applyBorder="1" applyAlignment="1" applyProtection="1">
      <alignment horizontal="right"/>
      <protection hidden="1"/>
    </xf>
    <xf numFmtId="14" fontId="3" fillId="0" borderId="10" xfId="1" applyNumberFormat="1" applyBorder="1" applyProtection="1">
      <protection hidden="1"/>
    </xf>
    <xf numFmtId="0" fontId="3" fillId="2" borderId="2" xfId="1" applyFill="1" applyBorder="1" applyProtection="1">
      <protection hidden="1"/>
    </xf>
    <xf numFmtId="0" fontId="3" fillId="2" borderId="11" xfId="1" applyFill="1" applyBorder="1" applyProtection="1">
      <protection hidden="1"/>
    </xf>
    <xf numFmtId="0" fontId="3" fillId="0" borderId="0" xfId="1" applyAlignment="1" applyProtection="1">
      <alignment horizontal="right"/>
      <protection hidden="1"/>
    </xf>
    <xf numFmtId="2" fontId="3" fillId="0" borderId="17" xfId="1" applyNumberFormat="1" applyBorder="1" applyProtection="1">
      <protection hidden="1"/>
    </xf>
    <xf numFmtId="2" fontId="3" fillId="0" borderId="15" xfId="1" applyNumberFormat="1" applyBorder="1" applyProtection="1">
      <protection hidden="1"/>
    </xf>
    <xf numFmtId="2" fontId="3" fillId="0" borderId="0" xfId="1" applyNumberFormat="1" applyProtection="1">
      <protection hidden="1"/>
    </xf>
    <xf numFmtId="0" fontId="3" fillId="0" borderId="0" xfId="1" applyAlignment="1" applyProtection="1">
      <alignment wrapText="1"/>
      <protection hidden="1"/>
    </xf>
    <xf numFmtId="0" fontId="3" fillId="0" borderId="17" xfId="1" applyBorder="1" applyAlignment="1" applyProtection="1">
      <alignment wrapText="1"/>
      <protection hidden="1"/>
    </xf>
    <xf numFmtId="14" fontId="3" fillId="0" borderId="16" xfId="1" applyNumberFormat="1" applyBorder="1" applyAlignment="1" applyProtection="1">
      <alignment wrapText="1"/>
      <protection hidden="1"/>
    </xf>
    <xf numFmtId="0" fontId="3" fillId="0" borderId="16" xfId="1" applyBorder="1" applyAlignment="1" applyProtection="1">
      <alignment wrapText="1"/>
      <protection hidden="1"/>
    </xf>
    <xf numFmtId="0" fontId="3" fillId="0" borderId="16" xfId="1" applyBorder="1" applyAlignment="1" applyProtection="1">
      <alignment textRotation="90" wrapText="1"/>
      <protection hidden="1"/>
    </xf>
    <xf numFmtId="0" fontId="3" fillId="0" borderId="15" xfId="1" applyBorder="1" applyAlignment="1" applyProtection="1">
      <alignment textRotation="90" wrapText="1"/>
      <protection hidden="1"/>
    </xf>
    <xf numFmtId="0" fontId="3" fillId="2" borderId="0" xfId="1" applyFill="1" applyAlignment="1" applyProtection="1">
      <alignment wrapText="1"/>
      <protection hidden="1"/>
    </xf>
    <xf numFmtId="14" fontId="3" fillId="0" borderId="0" xfId="1" applyNumberFormat="1" applyAlignment="1" applyProtection="1">
      <alignment wrapText="1"/>
      <protection hidden="1"/>
    </xf>
    <xf numFmtId="0" fontId="3" fillId="0" borderId="0" xfId="1" applyAlignment="1" applyProtection="1">
      <alignment textRotation="90" wrapText="1"/>
      <protection hidden="1"/>
    </xf>
    <xf numFmtId="0" fontId="3" fillId="3" borderId="0" xfId="1" applyFill="1" applyAlignment="1" applyProtection="1">
      <alignment wrapText="1"/>
      <protection hidden="1"/>
    </xf>
    <xf numFmtId="167" fontId="3" fillId="0" borderId="5" xfId="1" applyNumberFormat="1" applyBorder="1" applyProtection="1">
      <protection hidden="1"/>
    </xf>
    <xf numFmtId="2" fontId="3" fillId="0" borderId="4" xfId="1" applyNumberFormat="1" applyBorder="1" applyProtection="1">
      <protection hidden="1"/>
    </xf>
    <xf numFmtId="14" fontId="3" fillId="2" borderId="5" xfId="1" applyNumberFormat="1" applyFill="1" applyBorder="1" applyProtection="1">
      <protection hidden="1"/>
    </xf>
    <xf numFmtId="0" fontId="3" fillId="0" borderId="2" xfId="1" applyBorder="1" applyProtection="1">
      <protection hidden="1"/>
    </xf>
    <xf numFmtId="2" fontId="3" fillId="0" borderId="2" xfId="1" applyNumberFormat="1" applyBorder="1" applyProtection="1">
      <protection hidden="1"/>
    </xf>
    <xf numFmtId="2" fontId="3" fillId="0" borderId="1" xfId="1" applyNumberFormat="1" applyBorder="1" applyProtection="1">
      <protection hidden="1"/>
    </xf>
    <xf numFmtId="0" fontId="3" fillId="4" borderId="0" xfId="1" applyFill="1" applyProtection="1">
      <protection hidden="1"/>
    </xf>
    <xf numFmtId="0" fontId="3" fillId="4" borderId="2" xfId="1" applyFill="1" applyBorder="1" applyProtection="1">
      <protection hidden="1"/>
    </xf>
    <xf numFmtId="14" fontId="3" fillId="4" borderId="17" xfId="1" applyNumberFormat="1" applyFill="1" applyBorder="1" applyProtection="1">
      <protection hidden="1"/>
    </xf>
    <xf numFmtId="14" fontId="3" fillId="4" borderId="16" xfId="1" applyNumberFormat="1" applyFill="1" applyBorder="1" applyProtection="1">
      <protection hidden="1"/>
    </xf>
    <xf numFmtId="14" fontId="3" fillId="4" borderId="15" xfId="1" applyNumberFormat="1" applyFill="1" applyBorder="1" applyProtection="1">
      <protection hidden="1"/>
    </xf>
    <xf numFmtId="0" fontId="3" fillId="4" borderId="12" xfId="1" applyFill="1" applyBorder="1" applyProtection="1">
      <protection hidden="1"/>
    </xf>
    <xf numFmtId="0" fontId="3" fillId="4" borderId="11" xfId="1" applyFill="1" applyBorder="1" applyProtection="1">
      <protection hidden="1"/>
    </xf>
    <xf numFmtId="0" fontId="3" fillId="4" borderId="10" xfId="1" applyFill="1" applyBorder="1" applyProtection="1">
      <protection hidden="1"/>
    </xf>
    <xf numFmtId="0" fontId="3" fillId="4" borderId="3" xfId="1" applyFill="1" applyBorder="1" applyProtection="1">
      <protection hidden="1"/>
    </xf>
    <xf numFmtId="0" fontId="3" fillId="4" borderId="1" xfId="1" applyFill="1" applyBorder="1" applyProtection="1">
      <protection hidden="1"/>
    </xf>
    <xf numFmtId="14" fontId="3" fillId="4" borderId="12" xfId="1" applyNumberFormat="1" applyFill="1" applyBorder="1" applyProtection="1">
      <protection hidden="1"/>
    </xf>
    <xf numFmtId="14" fontId="3" fillId="4" borderId="11" xfId="1" applyNumberFormat="1" applyFill="1" applyBorder="1" applyProtection="1">
      <protection hidden="1"/>
    </xf>
    <xf numFmtId="14" fontId="3" fillId="4" borderId="3" xfId="1" applyNumberFormat="1" applyFill="1" applyBorder="1" applyProtection="1">
      <protection hidden="1"/>
    </xf>
    <xf numFmtId="14" fontId="3" fillId="4" borderId="2" xfId="1" applyNumberFormat="1" applyFill="1" applyBorder="1" applyProtection="1">
      <protection hidden="1"/>
    </xf>
    <xf numFmtId="14" fontId="3" fillId="4" borderId="10" xfId="1" applyNumberFormat="1" applyFill="1" applyBorder="1" applyProtection="1">
      <protection hidden="1"/>
    </xf>
    <xf numFmtId="14" fontId="3" fillId="4" borderId="1" xfId="1" applyNumberFormat="1" applyFill="1" applyBorder="1" applyProtection="1">
      <protection hidden="1"/>
    </xf>
    <xf numFmtId="0" fontId="8" fillId="0" borderId="0" xfId="1" applyFont="1" applyProtection="1">
      <protection hidden="1"/>
    </xf>
    <xf numFmtId="14" fontId="3" fillId="0" borderId="19" xfId="1" applyNumberFormat="1" applyBorder="1" applyProtection="1">
      <protection hidden="1"/>
    </xf>
    <xf numFmtId="14" fontId="3" fillId="0" borderId="16" xfId="1" applyNumberFormat="1" applyBorder="1" applyProtection="1">
      <protection hidden="1"/>
    </xf>
    <xf numFmtId="168" fontId="3" fillId="0" borderId="12" xfId="1" applyNumberFormat="1" applyBorder="1" applyProtection="1">
      <protection hidden="1"/>
    </xf>
    <xf numFmtId="168" fontId="3" fillId="0" borderId="11" xfId="1" applyNumberFormat="1" applyBorder="1" applyProtection="1">
      <protection hidden="1"/>
    </xf>
    <xf numFmtId="168" fontId="3" fillId="0" borderId="5" xfId="1" applyNumberFormat="1" applyBorder="1" applyProtection="1">
      <protection hidden="1"/>
    </xf>
    <xf numFmtId="168" fontId="3" fillId="0" borderId="0" xfId="1" applyNumberFormat="1" applyProtection="1">
      <protection hidden="1"/>
    </xf>
    <xf numFmtId="168" fontId="3" fillId="0" borderId="3" xfId="1" applyNumberFormat="1" applyBorder="1" applyProtection="1">
      <protection hidden="1"/>
    </xf>
    <xf numFmtId="168" fontId="3" fillId="0" borderId="2" xfId="1" applyNumberFormat="1" applyBorder="1" applyProtection="1">
      <protection hidden="1"/>
    </xf>
    <xf numFmtId="169" fontId="3" fillId="0" borderId="11" xfId="1" applyNumberFormat="1" applyBorder="1" applyProtection="1">
      <protection hidden="1"/>
    </xf>
    <xf numFmtId="169" fontId="3" fillId="0" borderId="0" xfId="1" applyNumberFormat="1" applyProtection="1">
      <protection hidden="1"/>
    </xf>
    <xf numFmtId="169" fontId="3" fillId="0" borderId="2" xfId="1" applyNumberFormat="1" applyBorder="1" applyProtection="1">
      <protection hidden="1"/>
    </xf>
    <xf numFmtId="0" fontId="3" fillId="4" borderId="15" xfId="1" applyFill="1" applyBorder="1" applyProtection="1">
      <protection hidden="1"/>
    </xf>
    <xf numFmtId="2" fontId="2" fillId="0" borderId="0" xfId="0" applyNumberFormat="1" applyFont="1"/>
    <xf numFmtId="0" fontId="0" fillId="0" borderId="0" xfId="0" applyAlignment="1">
      <alignment horizontal="left"/>
    </xf>
    <xf numFmtId="0" fontId="0" fillId="2" borderId="0" xfId="0" applyFill="1"/>
    <xf numFmtId="0" fontId="3" fillId="0" borderId="17" xfId="1" applyBorder="1" applyAlignment="1" applyProtection="1">
      <alignment textRotation="90" wrapText="1"/>
      <protection hidden="1"/>
    </xf>
    <xf numFmtId="0" fontId="3" fillId="0" borderId="11" xfId="1" applyBorder="1" applyProtection="1">
      <protection hidden="1"/>
    </xf>
    <xf numFmtId="171" fontId="0" fillId="0" borderId="0" xfId="0" applyNumberFormat="1" applyAlignment="1">
      <alignment horizontal="left"/>
    </xf>
    <xf numFmtId="1" fontId="3" fillId="0" borderId="0" xfId="1" applyNumberFormat="1" applyProtection="1">
      <protection hidden="1"/>
    </xf>
    <xf numFmtId="0" fontId="0" fillId="0" borderId="0" xfId="0" applyAlignment="1">
      <alignment horizontal="left" indent="1"/>
    </xf>
    <xf numFmtId="170" fontId="2" fillId="0" borderId="0" xfId="0" applyNumberFormat="1" applyFont="1"/>
    <xf numFmtId="171" fontId="0" fillId="0" borderId="5" xfId="0" applyNumberFormat="1" applyBorder="1"/>
    <xf numFmtId="0" fontId="0" fillId="0" borderId="5" xfId="0" applyBorder="1"/>
    <xf numFmtId="0" fontId="0" fillId="0" borderId="0" xfId="0" applyAlignment="1">
      <alignment horizontal="right"/>
    </xf>
    <xf numFmtId="0" fontId="12" fillId="7" borderId="0" xfId="3" applyFont="1" applyFill="1" applyAlignment="1" applyProtection="1">
      <alignment horizontal="left" vertical="center"/>
      <protection hidden="1"/>
    </xf>
    <xf numFmtId="0" fontId="14" fillId="0" borderId="0" xfId="3" applyFont="1"/>
    <xf numFmtId="0" fontId="2" fillId="0" borderId="0" xfId="0" applyFont="1" applyAlignment="1">
      <alignment horizontal="left" indent="1"/>
    </xf>
    <xf numFmtId="176" fontId="0" fillId="0" borderId="0" xfId="0" applyNumberFormat="1"/>
    <xf numFmtId="0" fontId="0" fillId="0" borderId="0" xfId="0" applyAlignment="1">
      <alignment horizontal="center"/>
    </xf>
    <xf numFmtId="0" fontId="11" fillId="6" borderId="0" xfId="3" applyFont="1" applyFill="1" applyAlignment="1">
      <alignment horizontal="left"/>
    </xf>
    <xf numFmtId="0" fontId="15" fillId="8" borderId="0" xfId="3" applyFont="1" applyFill="1"/>
    <xf numFmtId="0" fontId="17" fillId="0" borderId="0" xfId="3" applyFont="1"/>
    <xf numFmtId="0" fontId="16" fillId="0" borderId="0" xfId="3" applyFont="1"/>
    <xf numFmtId="0" fontId="9" fillId="0" borderId="0" xfId="0" applyFont="1" applyAlignment="1">
      <alignment horizontal="left" vertical="top" wrapText="1"/>
    </xf>
    <xf numFmtId="0" fontId="9" fillId="0" borderId="0" xfId="3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6" borderId="0" xfId="3" applyFont="1" applyFill="1" applyAlignment="1">
      <alignment vertical="center"/>
    </xf>
    <xf numFmtId="0" fontId="11" fillId="6" borderId="0" xfId="3" applyFont="1" applyFill="1" applyAlignment="1">
      <alignment horizontal="left" vertical="center"/>
    </xf>
    <xf numFmtId="170" fontId="0" fillId="5" borderId="19" xfId="0" applyNumberFormat="1" applyFill="1" applyBorder="1" applyAlignment="1" applyProtection="1">
      <alignment horizontal="center"/>
      <protection locked="0"/>
    </xf>
    <xf numFmtId="0" fontId="3" fillId="2" borderId="0" xfId="1" applyFill="1" applyAlignment="1" applyProtection="1">
      <alignment horizontal="center"/>
      <protection hidden="1"/>
    </xf>
    <xf numFmtId="0" fontId="3" fillId="2" borderId="0" xfId="1" applyFill="1" applyAlignment="1" applyProtection="1">
      <alignment horizontal="center" wrapText="1"/>
      <protection hidden="1"/>
    </xf>
    <xf numFmtId="172" fontId="3" fillId="2" borderId="0" xfId="1" applyNumberFormat="1" applyFill="1" applyAlignment="1" applyProtection="1">
      <alignment horizontal="center" wrapText="1"/>
      <protection hidden="1"/>
    </xf>
    <xf numFmtId="180" fontId="3" fillId="2" borderId="0" xfId="1" applyNumberFormat="1" applyFill="1" applyAlignment="1" applyProtection="1">
      <alignment horizontal="center"/>
      <protection hidden="1"/>
    </xf>
    <xf numFmtId="179" fontId="0" fillId="2" borderId="0" xfId="0" applyNumberFormat="1" applyFill="1" applyAlignment="1">
      <alignment horizontal="center"/>
    </xf>
    <xf numFmtId="0" fontId="3" fillId="2" borderId="0" xfId="1" applyFill="1" applyAlignment="1" applyProtection="1">
      <alignment horizontal="right"/>
      <protection hidden="1"/>
    </xf>
    <xf numFmtId="2" fontId="3" fillId="2" borderId="0" xfId="1" applyNumberFormat="1" applyFill="1" applyProtection="1">
      <protection hidden="1"/>
    </xf>
    <xf numFmtId="2" fontId="3" fillId="2" borderId="0" xfId="1" applyNumberFormat="1" applyFill="1" applyAlignment="1" applyProtection="1">
      <alignment horizontal="center"/>
      <protection hidden="1"/>
    </xf>
    <xf numFmtId="0" fontId="3" fillId="9" borderId="20" xfId="1" applyFill="1" applyBorder="1" applyProtection="1">
      <protection hidden="1"/>
    </xf>
    <xf numFmtId="0" fontId="3" fillId="9" borderId="19" xfId="1" applyFill="1" applyBorder="1" applyProtection="1">
      <protection hidden="1"/>
    </xf>
    <xf numFmtId="0" fontId="3" fillId="9" borderId="0" xfId="1" applyFill="1" applyAlignment="1" applyProtection="1">
      <alignment wrapText="1"/>
      <protection hidden="1"/>
    </xf>
    <xf numFmtId="0" fontId="3" fillId="9" borderId="0" xfId="1" applyFill="1" applyAlignment="1" applyProtection="1">
      <alignment horizontal="center" wrapText="1"/>
      <protection hidden="1"/>
    </xf>
    <xf numFmtId="0" fontId="3" fillId="9" borderId="4" xfId="1" applyFill="1" applyBorder="1" applyAlignment="1" applyProtection="1">
      <alignment horizontal="right"/>
      <protection hidden="1"/>
    </xf>
    <xf numFmtId="2" fontId="3" fillId="9" borderId="17" xfId="1" applyNumberFormat="1" applyFill="1" applyBorder="1" applyProtection="1">
      <protection hidden="1"/>
    </xf>
    <xf numFmtId="2" fontId="3" fillId="9" borderId="16" xfId="1" applyNumberFormat="1" applyFill="1" applyBorder="1" applyAlignment="1" applyProtection="1">
      <alignment horizontal="center"/>
      <protection hidden="1"/>
    </xf>
    <xf numFmtId="2" fontId="3" fillId="9" borderId="16" xfId="1" applyNumberFormat="1" applyFill="1" applyBorder="1" applyProtection="1">
      <protection hidden="1"/>
    </xf>
    <xf numFmtId="2" fontId="3" fillId="9" borderId="15" xfId="1" applyNumberFormat="1" applyFill="1" applyBorder="1" applyProtection="1">
      <protection hidden="1"/>
    </xf>
    <xf numFmtId="2" fontId="3" fillId="9" borderId="21" xfId="1" applyNumberFormat="1" applyFill="1" applyBorder="1" applyProtection="1">
      <protection hidden="1"/>
    </xf>
    <xf numFmtId="2" fontId="3" fillId="9" borderId="18" xfId="1" applyNumberFormat="1" applyFill="1" applyBorder="1" applyProtection="1">
      <protection hidden="1"/>
    </xf>
    <xf numFmtId="174" fontId="0" fillId="0" borderId="0" xfId="0" applyNumberFormat="1"/>
    <xf numFmtId="0" fontId="0" fillId="0" borderId="0" xfId="0" applyAlignment="1">
      <alignment horizontal="left" indent="2"/>
    </xf>
    <xf numFmtId="0" fontId="21" fillId="0" borderId="0" xfId="0" applyFont="1"/>
    <xf numFmtId="179" fontId="18" fillId="2" borderId="0" xfId="0" applyNumberFormat="1" applyFont="1" applyFill="1" applyAlignment="1">
      <alignment horizontal="center"/>
    </xf>
    <xf numFmtId="181" fontId="0" fillId="2" borderId="0" xfId="0" applyNumberFormat="1" applyFill="1"/>
    <xf numFmtId="0" fontId="2" fillId="2" borderId="0" xfId="0" applyFont="1" applyFill="1"/>
    <xf numFmtId="171" fontId="0" fillId="2" borderId="0" xfId="0" applyNumberFormat="1" applyFill="1"/>
    <xf numFmtId="0" fontId="17" fillId="2" borderId="0" xfId="3" applyFont="1" applyFill="1"/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180" fontId="4" fillId="2" borderId="0" xfId="1" applyNumberFormat="1" applyFont="1" applyFill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/>
      <protection hidden="1"/>
    </xf>
    <xf numFmtId="0" fontId="1" fillId="2" borderId="0" xfId="0" applyFont="1" applyFill="1"/>
    <xf numFmtId="181" fontId="0" fillId="2" borderId="0" xfId="0" applyNumberFormat="1" applyFill="1" applyAlignment="1">
      <alignment horizontal="center"/>
    </xf>
    <xf numFmtId="174" fontId="2" fillId="0" borderId="0" xfId="0" applyNumberFormat="1" applyFont="1"/>
    <xf numFmtId="0" fontId="2" fillId="0" borderId="0" xfId="0" applyFont="1" applyAlignment="1">
      <alignment horizontal="right"/>
    </xf>
    <xf numFmtId="0" fontId="0" fillId="5" borderId="2" xfId="0" applyFill="1" applyBorder="1" applyProtection="1">
      <protection locked="0"/>
    </xf>
    <xf numFmtId="0" fontId="22" fillId="0" borderId="0" xfId="0" applyFont="1"/>
    <xf numFmtId="172" fontId="0" fillId="0" borderId="5" xfId="0" applyNumberFormat="1" applyBorder="1"/>
    <xf numFmtId="172" fontId="0" fillId="0" borderId="0" xfId="0" applyNumberFormat="1"/>
    <xf numFmtId="172" fontId="0" fillId="0" borderId="3" xfId="0" applyNumberFormat="1" applyBorder="1"/>
    <xf numFmtId="172" fontId="0" fillId="0" borderId="2" xfId="0" applyNumberFormat="1" applyBorder="1"/>
    <xf numFmtId="171" fontId="0" fillId="0" borderId="4" xfId="0" applyNumberFormat="1" applyBorder="1"/>
    <xf numFmtId="175" fontId="0" fillId="5" borderId="3" xfId="0" applyNumberFormat="1" applyFill="1" applyBorder="1" applyAlignment="1" applyProtection="1">
      <alignment horizontal="left"/>
      <protection locked="0"/>
    </xf>
    <xf numFmtId="175" fontId="0" fillId="5" borderId="19" xfId="0" applyNumberFormat="1" applyFill="1" applyBorder="1" applyAlignment="1" applyProtection="1">
      <alignment horizontal="left"/>
      <protection locked="0"/>
    </xf>
    <xf numFmtId="175" fontId="0" fillId="5" borderId="17" xfId="0" applyNumberFormat="1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5" borderId="19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17" xfId="0" applyFill="1" applyBorder="1" applyAlignment="1" applyProtection="1">
      <alignment horizontal="left"/>
      <protection locked="0"/>
    </xf>
    <xf numFmtId="0" fontId="0" fillId="5" borderId="16" xfId="0" applyFill="1" applyBorder="1" applyAlignment="1" applyProtection="1">
      <alignment horizontal="left"/>
      <protection locked="0"/>
    </xf>
    <xf numFmtId="0" fontId="0" fillId="5" borderId="15" xfId="0" applyFill="1" applyBorder="1" applyAlignment="1" applyProtection="1">
      <alignment horizontal="left"/>
      <protection locked="0"/>
    </xf>
    <xf numFmtId="0" fontId="0" fillId="5" borderId="3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3" fillId="10" borderId="17" xfId="1" applyFill="1" applyBorder="1" applyProtection="1">
      <protection hidden="1"/>
    </xf>
    <xf numFmtId="0" fontId="3" fillId="10" borderId="17" xfId="1" applyFill="1" applyBorder="1" applyAlignment="1" applyProtection="1">
      <alignment wrapText="1"/>
      <protection hidden="1"/>
    </xf>
    <xf numFmtId="0" fontId="3" fillId="10" borderId="15" xfId="1" applyFill="1" applyBorder="1" applyAlignment="1" applyProtection="1">
      <alignment wrapText="1"/>
      <protection hidden="1"/>
    </xf>
    <xf numFmtId="0" fontId="0" fillId="2" borderId="22" xfId="0" applyFill="1" applyBorder="1" applyAlignment="1">
      <alignment horizontal="center"/>
    </xf>
    <xf numFmtId="176" fontId="0" fillId="2" borderId="0" xfId="0" applyNumberFormat="1" applyFill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0" fillId="6" borderId="12" xfId="1" applyFont="1" applyFill="1" applyBorder="1" applyAlignment="1" applyProtection="1">
      <alignment vertical="center"/>
      <protection hidden="1"/>
    </xf>
    <xf numFmtId="0" fontId="20" fillId="6" borderId="10" xfId="1" applyFont="1" applyFill="1" applyBorder="1" applyAlignment="1" applyProtection="1">
      <alignment vertical="center"/>
      <protection hidden="1"/>
    </xf>
    <xf numFmtId="0" fontId="20" fillId="6" borderId="3" xfId="1" applyFont="1" applyFill="1" applyBorder="1" applyAlignment="1" applyProtection="1">
      <alignment vertical="center"/>
      <protection hidden="1"/>
    </xf>
    <xf numFmtId="0" fontId="20" fillId="6" borderId="1" xfId="1" applyFont="1" applyFill="1" applyBorder="1" applyAlignment="1" applyProtection="1">
      <alignment vertical="center"/>
      <protection hidden="1"/>
    </xf>
    <xf numFmtId="182" fontId="3" fillId="2" borderId="0" xfId="1" applyNumberFormat="1" applyFill="1" applyProtection="1">
      <protection hidden="1"/>
    </xf>
    <xf numFmtId="182" fontId="3" fillId="2" borderId="0" xfId="1" quotePrefix="1" applyNumberFormat="1" applyFill="1" applyProtection="1">
      <protection hidden="1"/>
    </xf>
    <xf numFmtId="182" fontId="26" fillId="2" borderId="0" xfId="2" applyNumberFormat="1" applyFont="1" applyFill="1" applyAlignment="1" applyProtection="1">
      <alignment horizontal="center"/>
      <protection hidden="1"/>
    </xf>
    <xf numFmtId="171" fontId="0" fillId="0" borderId="1" xfId="0" applyNumberFormat="1" applyBorder="1"/>
    <xf numFmtId="0" fontId="3" fillId="11" borderId="23" xfId="1" applyFill="1" applyBorder="1" applyAlignment="1" applyProtection="1">
      <alignment horizontal="center"/>
      <protection locked="0" hidden="1"/>
    </xf>
    <xf numFmtId="0" fontId="3" fillId="11" borderId="24" xfId="1" applyFill="1" applyBorder="1" applyAlignment="1" applyProtection="1">
      <alignment horizontal="center"/>
      <protection locked="0" hidden="1"/>
    </xf>
    <xf numFmtId="0" fontId="3" fillId="11" borderId="25" xfId="1" applyFill="1" applyBorder="1" applyAlignment="1" applyProtection="1">
      <alignment horizontal="center"/>
      <protection locked="0" hidden="1"/>
    </xf>
    <xf numFmtId="165" fontId="3" fillId="12" borderId="26" xfId="1" applyNumberFormat="1" applyFill="1" applyBorder="1" applyProtection="1">
      <protection locked="0" hidden="1"/>
    </xf>
    <xf numFmtId="165" fontId="3" fillId="12" borderId="27" xfId="1" applyNumberFormat="1" applyFill="1" applyBorder="1" applyProtection="1">
      <protection locked="0" hidden="1"/>
    </xf>
    <xf numFmtId="165" fontId="3" fillId="12" borderId="14" xfId="1" applyNumberFormat="1" applyFill="1" applyBorder="1" applyProtection="1">
      <protection locked="0" hidden="1"/>
    </xf>
    <xf numFmtId="165" fontId="3" fillId="12" borderId="13" xfId="1" applyNumberFormat="1" applyFill="1" applyBorder="1" applyProtection="1">
      <protection locked="0" hidden="1"/>
    </xf>
    <xf numFmtId="165" fontId="3" fillId="12" borderId="9" xfId="1" applyNumberFormat="1" applyFill="1" applyBorder="1" applyProtection="1">
      <protection locked="0" hidden="1"/>
    </xf>
    <xf numFmtId="165" fontId="3" fillId="12" borderId="8" xfId="1" applyNumberFormat="1" applyFill="1" applyBorder="1" applyProtection="1">
      <protection locked="0" hidden="1"/>
    </xf>
    <xf numFmtId="165" fontId="3" fillId="12" borderId="7" xfId="1" applyNumberFormat="1" applyFill="1" applyBorder="1" applyProtection="1">
      <protection locked="0" hidden="1"/>
    </xf>
    <xf numFmtId="165" fontId="3" fillId="12" borderId="6" xfId="1" applyNumberFormat="1" applyFill="1" applyBorder="1" applyProtection="1">
      <protection locked="0" hidden="1"/>
    </xf>
    <xf numFmtId="0" fontId="3" fillId="0" borderId="19" xfId="1" applyBorder="1" applyProtection="1">
      <protection hidden="1"/>
    </xf>
    <xf numFmtId="0" fontId="4" fillId="2" borderId="0" xfId="1" applyFont="1" applyFill="1" applyProtection="1">
      <protection hidden="1"/>
    </xf>
    <xf numFmtId="0" fontId="27" fillId="0" borderId="0" xfId="0" applyFont="1"/>
    <xf numFmtId="0" fontId="19" fillId="6" borderId="28" xfId="1" applyFont="1" applyFill="1" applyBorder="1" applyAlignment="1" applyProtection="1">
      <alignment vertical="center"/>
      <protection hidden="1"/>
    </xf>
    <xf numFmtId="0" fontId="20" fillId="6" borderId="28" xfId="1" applyFont="1" applyFill="1" applyBorder="1" applyAlignment="1" applyProtection="1">
      <alignment vertical="center"/>
      <protection hidden="1"/>
    </xf>
    <xf numFmtId="0" fontId="0" fillId="2" borderId="22" xfId="0" applyFill="1" applyBorder="1"/>
    <xf numFmtId="177" fontId="0" fillId="5" borderId="22" xfId="0" applyNumberFormat="1" applyFill="1" applyBorder="1" applyAlignment="1" applyProtection="1">
      <alignment horizontal="right"/>
      <protection locked="0"/>
    </xf>
    <xf numFmtId="175" fontId="0" fillId="5" borderId="22" xfId="0" applyNumberFormat="1" applyFill="1" applyBorder="1" applyAlignment="1" applyProtection="1">
      <alignment horizontal="left"/>
      <protection locked="0"/>
    </xf>
    <xf numFmtId="0" fontId="0" fillId="5" borderId="22" xfId="0" applyFill="1" applyBorder="1" applyAlignment="1" applyProtection="1">
      <alignment horizontal="left"/>
      <protection locked="0"/>
    </xf>
    <xf numFmtId="0" fontId="0" fillId="5" borderId="22" xfId="0" applyFill="1" applyBorder="1" applyProtection="1">
      <protection locked="0"/>
    </xf>
    <xf numFmtId="0" fontId="3" fillId="0" borderId="22" xfId="1" applyBorder="1" applyProtection="1">
      <protection hidden="1"/>
    </xf>
    <xf numFmtId="0" fontId="3" fillId="9" borderId="22" xfId="1" applyFill="1" applyBorder="1" applyProtection="1">
      <protection hidden="1"/>
    </xf>
    <xf numFmtId="178" fontId="1" fillId="0" borderId="5" xfId="0" applyNumberFormat="1" applyFont="1" applyBorder="1" applyAlignment="1">
      <alignment horizontal="center"/>
    </xf>
    <xf numFmtId="178" fontId="1" fillId="0" borderId="0" xfId="0" applyNumberFormat="1" applyFont="1" applyAlignment="1">
      <alignment horizontal="center"/>
    </xf>
    <xf numFmtId="165" fontId="13" fillId="0" borderId="0" xfId="3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75" fontId="0" fillId="5" borderId="17" xfId="0" applyNumberFormat="1" applyFill="1" applyBorder="1" applyAlignment="1" applyProtection="1">
      <alignment horizontal="center"/>
      <protection locked="0"/>
    </xf>
    <xf numFmtId="175" fontId="0" fillId="5" borderId="16" xfId="0" applyNumberFormat="1" applyFill="1" applyBorder="1" applyAlignment="1" applyProtection="1">
      <alignment horizontal="center"/>
      <protection locked="0"/>
    </xf>
    <xf numFmtId="175" fontId="0" fillId="5" borderId="1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wrapText="1"/>
    </xf>
    <xf numFmtId="175" fontId="0" fillId="5" borderId="17" xfId="0" applyNumberFormat="1" applyFill="1" applyBorder="1" applyAlignment="1" applyProtection="1">
      <alignment horizontal="left"/>
      <protection locked="0"/>
    </xf>
    <xf numFmtId="175" fontId="0" fillId="5" borderId="16" xfId="0" applyNumberFormat="1" applyFill="1" applyBorder="1" applyAlignment="1" applyProtection="1">
      <alignment horizontal="left"/>
      <protection locked="0"/>
    </xf>
    <xf numFmtId="175" fontId="0" fillId="5" borderId="15" xfId="0" applyNumberFormat="1" applyFill="1" applyBorder="1" applyAlignment="1" applyProtection="1">
      <alignment horizontal="left"/>
      <protection locked="0"/>
    </xf>
    <xf numFmtId="177" fontId="0" fillId="5" borderId="17" xfId="0" applyNumberFormat="1" applyFill="1" applyBorder="1" applyAlignment="1" applyProtection="1">
      <alignment horizontal="left"/>
      <protection locked="0"/>
    </xf>
    <xf numFmtId="177" fontId="0" fillId="5" borderId="16" xfId="0" applyNumberFormat="1" applyFill="1" applyBorder="1" applyAlignment="1" applyProtection="1">
      <alignment horizontal="left"/>
      <protection locked="0"/>
    </xf>
    <xf numFmtId="177" fontId="0" fillId="5" borderId="15" xfId="0" applyNumberFormat="1" applyFill="1" applyBorder="1" applyAlignment="1" applyProtection="1">
      <alignment horizontal="left"/>
      <protection locked="0"/>
    </xf>
    <xf numFmtId="0" fontId="0" fillId="5" borderId="17" xfId="0" applyFill="1" applyBorder="1" applyAlignment="1" applyProtection="1">
      <alignment horizontal="left"/>
      <protection locked="0"/>
    </xf>
    <xf numFmtId="0" fontId="0" fillId="5" borderId="16" xfId="0" applyFill="1" applyBorder="1" applyAlignment="1" applyProtection="1">
      <alignment horizontal="left"/>
      <protection locked="0"/>
    </xf>
    <xf numFmtId="0" fontId="0" fillId="5" borderId="15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protection locked="0"/>
    </xf>
    <xf numFmtId="2" fontId="2" fillId="0" borderId="0" xfId="0" applyNumberFormat="1" applyFont="1" applyAlignment="1"/>
    <xf numFmtId="0" fontId="0" fillId="0" borderId="0" xfId="0" applyAlignment="1"/>
    <xf numFmtId="171" fontId="0" fillId="0" borderId="0" xfId="0" applyNumberFormat="1" applyAlignment="1"/>
    <xf numFmtId="0" fontId="0" fillId="0" borderId="4" xfId="0" applyBorder="1" applyAlignment="1"/>
    <xf numFmtId="175" fontId="0" fillId="0" borderId="5" xfId="0" applyNumberFormat="1" applyBorder="1" applyAlignment="1"/>
    <xf numFmtId="175" fontId="0" fillId="0" borderId="0" xfId="0" applyNumberFormat="1" applyAlignment="1"/>
    <xf numFmtId="171" fontId="0" fillId="0" borderId="2" xfId="0" applyNumberFormat="1" applyBorder="1" applyAlignment="1"/>
    <xf numFmtId="0" fontId="0" fillId="0" borderId="2" xfId="0" applyBorder="1" applyAlignment="1"/>
    <xf numFmtId="0" fontId="0" fillId="0" borderId="1" xfId="0" applyBorder="1" applyAlignment="1"/>
    <xf numFmtId="175" fontId="0" fillId="0" borderId="3" xfId="0" applyNumberFormat="1" applyBorder="1" applyAlignment="1"/>
    <xf numFmtId="175" fontId="0" fillId="0" borderId="2" xfId="0" applyNumberFormat="1" applyBorder="1" applyAlignment="1"/>
    <xf numFmtId="170" fontId="2" fillId="0" borderId="0" xfId="0" applyNumberFormat="1" applyFont="1" applyAlignment="1"/>
    <xf numFmtId="173" fontId="2" fillId="0" borderId="0" xfId="0" applyNumberFormat="1" applyFont="1" applyAlignment="1"/>
    <xf numFmtId="0" fontId="17" fillId="0" borderId="0" xfId="3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</cellXfs>
  <cellStyles count="4">
    <cellStyle name="Normal" xfId="0" builtinId="0"/>
    <cellStyle name="Standaard 2" xfId="3" xr:uid="{00000000-0005-0000-0000-000001000000}"/>
    <cellStyle name="Standaard 3" xfId="1" xr:uid="{00000000-0005-0000-0000-000002000000}"/>
    <cellStyle name="Standaard_Blad2" xfId="2" xr:uid="{00000000-0005-0000-0000-000003000000}"/>
  </cellStyles>
  <dxfs count="9">
    <dxf>
      <numFmt numFmtId="183" formatCode=";;;"/>
    </dxf>
    <dxf>
      <numFmt numFmtId="183" formatCode=";;;"/>
    </dxf>
    <dxf>
      <numFmt numFmtId="183" formatCode=";;;"/>
    </dxf>
    <dxf>
      <numFmt numFmtId="183" formatCode=";;;"/>
    </dxf>
    <dxf>
      <numFmt numFmtId="183" formatCode=";;;"/>
    </dxf>
    <dxf>
      <numFmt numFmtId="183" formatCode=";;;"/>
    </dxf>
    <dxf>
      <fill>
        <patternFill>
          <bgColor rgb="FF92D050"/>
        </patternFill>
      </fill>
      <border>
        <left/>
        <right/>
        <top/>
        <bottom/>
        <vertical/>
        <horizontal/>
      </border>
    </dxf>
    <dxf>
      <numFmt numFmtId="184" formatCode="#,##0.0000"/>
    </dxf>
    <dxf>
      <numFmt numFmtId="184" formatCode="#,##0.0000"/>
    </dxf>
  </dxfs>
  <tableStyles count="0" defaultTableStyle="TableStyleMedium2" defaultPivotStyle="PivotStyleLight16"/>
  <colors>
    <mruColors>
      <color rgb="FFD5F8CC"/>
      <color rgb="FF69BE28"/>
      <color rgb="FF4DA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</xdr:row>
      <xdr:rowOff>38100</xdr:rowOff>
    </xdr:from>
    <xdr:to>
      <xdr:col>12</xdr:col>
      <xdr:colOff>673659</xdr:colOff>
      <xdr:row>3</xdr:row>
      <xdr:rowOff>25400</xdr:rowOff>
    </xdr:to>
    <xdr:pic>
      <xdr:nvPicPr>
        <xdr:cNvPr id="2" name="Afbeelding 1" descr="onderwijs logo RG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215900"/>
          <a:ext cx="1956359" cy="54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542000</xdr:colOff>
      <xdr:row>34</xdr:row>
      <xdr:rowOff>75421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00000" cy="62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10</xdr:col>
      <xdr:colOff>608667</xdr:colOff>
      <xdr:row>81</xdr:row>
      <xdr:rowOff>122769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34125"/>
          <a:ext cx="7466667" cy="8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11</xdr:col>
      <xdr:colOff>46676</xdr:colOff>
      <xdr:row>100</xdr:row>
      <xdr:rowOff>9139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5020925"/>
          <a:ext cx="7590476" cy="30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11</xdr:col>
      <xdr:colOff>522867</xdr:colOff>
      <xdr:row>148</xdr:row>
      <xdr:rowOff>65694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278475"/>
          <a:ext cx="8066667" cy="7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11</xdr:col>
      <xdr:colOff>75248</xdr:colOff>
      <xdr:row>195</xdr:row>
      <xdr:rowOff>27553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6422350"/>
          <a:ext cx="7619048" cy="81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8</xdr:col>
      <xdr:colOff>332657</xdr:colOff>
      <xdr:row>219</xdr:row>
      <xdr:rowOff>94831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15300" y="24450675"/>
          <a:ext cx="5742857" cy="3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2:P114"/>
  <sheetViews>
    <sheetView tabSelected="1" zoomScaleNormal="100" workbookViewId="0">
      <selection activeCell="G19" sqref="G19:I19"/>
    </sheetView>
  </sheetViews>
  <sheetFormatPr defaultColWidth="8.875" defaultRowHeight="14.25"/>
  <cols>
    <col min="1" max="1" width="1.875" customWidth="1"/>
    <col min="2" max="3" width="14.125" customWidth="1"/>
    <col min="4" max="8" width="5" customWidth="1"/>
    <col min="9" max="10" width="5.125" customWidth="1"/>
    <col min="11" max="11" width="18.625" customWidth="1"/>
    <col min="12" max="12" width="4.625" customWidth="1"/>
    <col min="13" max="13" width="9.125" customWidth="1"/>
    <col min="15" max="15" width="10" style="85" hidden="1" customWidth="1"/>
    <col min="16" max="16" width="13.125" style="85" hidden="1" customWidth="1"/>
  </cols>
  <sheetData>
    <row r="2" spans="2:13" ht="25.5">
      <c r="B2" s="95" t="s">
        <v>0</v>
      </c>
      <c r="C2" s="4"/>
      <c r="D2" s="4"/>
    </row>
    <row r="3" spans="2:13" ht="19.5" customHeight="1"/>
    <row r="4" spans="2:13" ht="18.95" customHeight="1"/>
    <row r="5" spans="2:13" ht="18">
      <c r="B5" s="198" t="s">
        <v>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2:13">
      <c r="B6" s="131" t="s">
        <v>2</v>
      </c>
    </row>
    <row r="7" spans="2:13" ht="14.1" customHeight="1">
      <c r="B7" s="131"/>
    </row>
    <row r="8" spans="2:13" ht="17.25" customHeight="1">
      <c r="B8" s="90" t="s">
        <v>3</v>
      </c>
      <c r="D8" s="227"/>
      <c r="E8" s="227"/>
      <c r="F8" s="227"/>
      <c r="G8" s="227"/>
      <c r="H8" s="227"/>
      <c r="I8" s="227"/>
      <c r="J8" s="227"/>
      <c r="K8" s="227"/>
    </row>
    <row r="9" spans="2:13" ht="17.25" customHeight="1">
      <c r="B9" s="90" t="s">
        <v>4</v>
      </c>
      <c r="D9" s="227"/>
      <c r="E9" s="227"/>
      <c r="F9" s="227"/>
      <c r="G9" s="227"/>
      <c r="H9" s="227"/>
      <c r="I9" s="227"/>
      <c r="J9" s="227"/>
      <c r="K9" s="227"/>
    </row>
    <row r="10" spans="2:13" ht="17.25" customHeight="1">
      <c r="B10" s="90" t="s">
        <v>5</v>
      </c>
      <c r="D10" s="227"/>
      <c r="E10" s="227"/>
      <c r="F10" s="227"/>
      <c r="G10" s="227"/>
      <c r="H10" s="227"/>
      <c r="I10" s="227"/>
      <c r="J10" s="227"/>
      <c r="K10" s="227"/>
    </row>
    <row r="11" spans="2:13" ht="15.95" customHeight="1"/>
    <row r="12" spans="2:13" ht="18">
      <c r="B12" s="198" t="s">
        <v>6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4" spans="2:13" ht="15">
      <c r="B14" s="97" t="s">
        <v>7</v>
      </c>
      <c r="G14" s="218"/>
      <c r="H14" s="219"/>
      <c r="I14" s="220"/>
      <c r="K14" s="1"/>
    </row>
    <row r="15" spans="2:13" ht="15">
      <c r="B15" s="97" t="s">
        <v>8</v>
      </c>
      <c r="G15" s="224" t="s">
        <v>9</v>
      </c>
      <c r="H15" s="225"/>
      <c r="I15" s="226"/>
    </row>
    <row r="18" spans="2:16" ht="15">
      <c r="B18" s="90" t="s">
        <v>10</v>
      </c>
      <c r="K18" s="3">
        <f>Kalender!AX22</f>
        <v>0</v>
      </c>
    </row>
    <row r="19" spans="2:16" ht="15">
      <c r="B19" s="97" t="s">
        <v>11</v>
      </c>
      <c r="C19" s="5"/>
      <c r="D19" s="5"/>
      <c r="G19" s="218"/>
      <c r="H19" s="219"/>
      <c r="I19" s="220"/>
      <c r="K19" s="129">
        <f>Kalender!AX23</f>
        <v>0</v>
      </c>
      <c r="L19" s="5" t="str">
        <f>IF(AND(G19&lt;&gt;"",G19&lt;Kalender!AX22),"Te vroeg",IF(G19&gt;Kalender!AX24,"Te laat",""))</f>
        <v/>
      </c>
    </row>
    <row r="20" spans="2:16" ht="15">
      <c r="B20" s="90" t="s">
        <v>12</v>
      </c>
      <c r="K20" s="3">
        <f>Kalender!AX24</f>
        <v>0</v>
      </c>
      <c r="L20" s="98"/>
      <c r="O20" s="200" t="s">
        <v>13</v>
      </c>
      <c r="P20" s="200" t="s">
        <v>14</v>
      </c>
    </row>
    <row r="21" spans="2:16" ht="15" customHeight="1">
      <c r="B21" s="215" t="str">
        <f>IF(Kalender!AX23=Kalender!AX22,"","Was u ziek in de periode vanaf "&amp;TEXT(Kalender!AX22,"dd-mm-jjjj"))</f>
        <v/>
      </c>
      <c r="C21" s="215"/>
      <c r="D21" s="215"/>
      <c r="E21" s="215"/>
      <c r="F21" s="215"/>
      <c r="L21" s="98"/>
      <c r="O21" s="142">
        <f>IF(P24="",G14+1-G19+Kalender!AX27,P24+1-G19+Kalender!AX27)/7</f>
        <v>0.14285714285714285</v>
      </c>
      <c r="P21" s="142">
        <f>MAX(0,6-O21)</f>
        <v>5.8571428571428568</v>
      </c>
    </row>
    <row r="22" spans="2:16" ht="15" customHeight="1">
      <c r="B22" s="215" t="str">
        <f>IF(Kalender!AX23=Kalender!AX22,"                            (Deze regel kunt u overslaan.)","tot en met "&amp;IF(Kalender!AX23=0,". . . . . . . .",TEXT(Kalender!AX23-1,"dd-mm-jjjj"))&amp;"?                        Ziek vanaf:")</f>
        <v xml:space="preserve">                            (Deze regel kunt u overslaan.)</v>
      </c>
      <c r="C22" s="215"/>
      <c r="D22" s="215"/>
      <c r="E22" s="215"/>
      <c r="F22" s="215"/>
      <c r="G22" s="221"/>
      <c r="H22" s="222"/>
      <c r="I22" s="223"/>
      <c r="J22" s="99" t="s">
        <v>15</v>
      </c>
      <c r="K22" s="201"/>
      <c r="L22" s="207">
        <f>IF(AND(G22&lt;&gt;"",K22=""),"Einddatum ??",Kalender!AX27)</f>
        <v>0</v>
      </c>
      <c r="M22" s="208"/>
    </row>
    <row r="23" spans="2:16" ht="15">
      <c r="B23" s="90"/>
      <c r="K23" s="3"/>
      <c r="O23" s="200" t="s">
        <v>16</v>
      </c>
      <c r="P23" s="171" t="s">
        <v>17</v>
      </c>
    </row>
    <row r="24" spans="2:16" ht="15">
      <c r="B24" s="97" t="s">
        <v>18</v>
      </c>
      <c r="G24" s="218"/>
      <c r="H24" s="219"/>
      <c r="I24" s="220"/>
      <c r="K24" s="129">
        <f>Kalender!AX29</f>
        <v>0</v>
      </c>
      <c r="O24" s="133">
        <f>IF(P24="",K27-G14,K27-P24)/7</f>
        <v>0</v>
      </c>
      <c r="P24" s="172">
        <f>IF(G24="",G14,G24)</f>
        <v>0</v>
      </c>
    </row>
    <row r="25" spans="2:16">
      <c r="G25" s="2"/>
      <c r="K25" s="1"/>
    </row>
    <row r="26" spans="2:16">
      <c r="B26" s="90" t="s">
        <v>19</v>
      </c>
      <c r="K26" s="129">
        <f>Kalender!AX34</f>
        <v>0</v>
      </c>
      <c r="O26" s="200" t="s">
        <v>20</v>
      </c>
    </row>
    <row r="27" spans="2:16">
      <c r="B27" s="90" t="str">
        <f>IF(Kalender!AX29=0,"Vermoedelijk laatste verlofdag (indien geen onderbreking):","Laatste verlofdag (indien geen onderbreking):")</f>
        <v>Vermoedelijk laatste verlofdag (indien geen onderbreking):</v>
      </c>
      <c r="K27" s="129">
        <f>IF(Kalender!AX29=0,Kalender!AX28,Kalender!AX35)</f>
        <v>0</v>
      </c>
      <c r="O27" s="133">
        <f>(K27+1-G19+Kalender!AX27)/7</f>
        <v>0.14285714285714285</v>
      </c>
    </row>
    <row r="28" spans="2:16">
      <c r="B28" s="90" t="s">
        <v>21</v>
      </c>
      <c r="K28" s="129">
        <f>Kalender!AX36</f>
        <v>0</v>
      </c>
      <c r="L28" s="5" t="str">
        <f ca="1">IF(Kalender!AX36&gt;Kalender!AX15,"Laat door Van Oers in dit bestand de vakantieperiodes uitbreiden","")</f>
        <v/>
      </c>
    </row>
    <row r="29" spans="2:16">
      <c r="B29" s="90"/>
    </row>
    <row r="30" spans="2:16" ht="15">
      <c r="B30" s="97" t="s">
        <v>22</v>
      </c>
      <c r="G30" s="212"/>
      <c r="H30" s="213"/>
      <c r="I30" s="214"/>
      <c r="K30" s="129">
        <f>Kalender!AX37</f>
        <v>0</v>
      </c>
      <c r="P30" s="141"/>
    </row>
    <row r="31" spans="2:16">
      <c r="B31" s="130" t="str">
        <f>IF(P24="","","Vanaf "&amp;TEXT(Kalender!AX34,"dd-mm-jjjj")&amp;" tot en met "&amp;TEXT(Kalender!AX35,"dd-mm-jjjj"))</f>
        <v>Vanaf 00-01-1900 tot en met 00-01-1900</v>
      </c>
      <c r="G31" s="5" t="str">
        <f>IF(AND(G30&lt;&gt;"",P24=""),"Vul eerst de bevallingdatum in",IF(AND(G30&lt;&gt;0,OR(G30&lt;Kalender!AX34,G30&gt;Kalender!AX35)),"Kies datum tussen "&amp;TEXT(Kalender!AX34,"dd-mm-jjjj")&amp;" en "&amp;TEXT(Kalender!AX35,"dd-mm-jjjj"),""))</f>
        <v/>
      </c>
      <c r="K31" s="2"/>
    </row>
    <row r="33" spans="2:16" ht="15">
      <c r="B33" s="90" t="str">
        <f>IF(G30="","Je hebt niet gekozen voor een onderbreking. Je verlof is tot en met:","Je hebt gekozen voor een onderbreking. Je verlof is tot en met:")</f>
        <v>Je hebt niet gekozen voor een onderbreking. Je verlof is tot en met:</v>
      </c>
      <c r="K33" s="143">
        <f>IF(G30="",Kalender!AX35,G30-1)</f>
        <v>0</v>
      </c>
    </row>
    <row r="35" spans="2:16" s="4" customFormat="1" ht="15">
      <c r="B35" s="97" t="str">
        <f>IF(G30="","Er is niet gekozen voor het onderbreken van het bevallingsverlof ('onderbreking vanaf' is NIET gevuld)","Er is gekozen voor het in delen opnemen van het bevallingsverlof ('onderbreking vanaf' is gevuld)")</f>
        <v>Er is niet gekozen voor het onderbreken van het bevallingsverlof ('onderbreking vanaf' is NIET gevuld)</v>
      </c>
      <c r="O35" s="134"/>
      <c r="P35" s="134"/>
    </row>
    <row r="36" spans="2:16" ht="33" customHeight="1">
      <c r="B36" s="215" t="str">
        <f>IF(G30="","Opgeschorte vakantie in periode van "&amp;TEXT(Kalender!AX23,"dd-mm-jjjj")&amp;" tot en met "&amp;TEXT(IF(Kalender!AX29=0,Kalender!AX28,Kalender!AX35),"dd-mm-jjjj"),       "Opgeschorte vakantie in periode van  "&amp;TEXT(Kalender!AX23,"dd-mm-jjjj")&amp;" tot en met  "&amp;TEXT(Kalender!AX37-1,"dd-mm-jjjj"))</f>
        <v>Opgeschorte vakantie in periode van 00-01-1900 tot en met 00-01-1900</v>
      </c>
      <c r="C36" s="215"/>
      <c r="D36" s="215"/>
      <c r="E36" s="216"/>
      <c r="F36" s="216"/>
      <c r="G36" s="228">
        <f ca="1">Kalender!T3</f>
        <v>0</v>
      </c>
      <c r="H36" s="229"/>
      <c r="I36" s="229"/>
      <c r="J36" t="s">
        <v>23</v>
      </c>
    </row>
    <row r="37" spans="2:16" ht="28.5" customHeight="1">
      <c r="B37" s="215" t="str">
        <f>IF(G30="","","Nog niet genoten bevallingsverlof in periode vanaf  "&amp;TEXT(Kalender!AX37,"dd-mm-jjjj")&amp;" tot en met  "&amp;TEXT(Kalender!AX35,"dd-mm-jjjj"))</f>
        <v/>
      </c>
      <c r="C37" s="215"/>
      <c r="D37" s="215"/>
      <c r="E37" s="216"/>
      <c r="F37" s="216"/>
      <c r="G37" s="228" t="str">
        <f>IF(G30="","",Kalender!U3)</f>
        <v/>
      </c>
      <c r="H37" s="229"/>
      <c r="I37" s="229"/>
      <c r="J37" t="str">
        <f>IF(G30="","","uur nog op te nemen")</f>
        <v/>
      </c>
    </row>
    <row r="39" spans="2:16" ht="15">
      <c r="B39" s="96" t="s">
        <v>24</v>
      </c>
      <c r="C39" s="4"/>
      <c r="D39" s="4"/>
      <c r="E39" s="100" t="s">
        <v>25</v>
      </c>
      <c r="F39" s="100"/>
      <c r="G39" s="100"/>
      <c r="H39" s="100"/>
      <c r="I39" s="100"/>
    </row>
    <row r="40" spans="2:16">
      <c r="E40" s="101" t="s">
        <v>26</v>
      </c>
      <c r="F40" s="101" t="s">
        <v>27</v>
      </c>
      <c r="G40" s="101" t="s">
        <v>28</v>
      </c>
      <c r="H40" s="101" t="s">
        <v>29</v>
      </c>
      <c r="I40" s="101" t="s">
        <v>30</v>
      </c>
    </row>
    <row r="41" spans="2:16">
      <c r="B41" s="146" t="str">
        <f>IF(SUM(E41:I41)=0,"Vul hiernaast nog je werkrooster in","")</f>
        <v>Vul hiernaast nog je werkrooster in</v>
      </c>
      <c r="C41" s="146"/>
      <c r="E41" s="109"/>
      <c r="F41" s="109"/>
      <c r="G41" s="109"/>
      <c r="H41" s="109"/>
      <c r="I41" s="109"/>
    </row>
    <row r="43" spans="2:16" ht="28.5" customHeight="1">
      <c r="B43" s="217" t="s">
        <v>31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</row>
    <row r="45" spans="2:16" ht="15">
      <c r="B45" s="4" t="s">
        <v>32</v>
      </c>
    </row>
    <row r="46" spans="2:16">
      <c r="B46" s="197" t="s">
        <v>33</v>
      </c>
    </row>
    <row r="47" spans="2:16">
      <c r="B47" s="197" t="s">
        <v>34</v>
      </c>
    </row>
    <row r="48" spans="2:16">
      <c r="B48" s="100" t="s">
        <v>35</v>
      </c>
      <c r="C48" s="100"/>
      <c r="D48" s="100"/>
      <c r="E48" s="100"/>
      <c r="F48" s="100"/>
      <c r="H48" s="100" t="s">
        <v>36</v>
      </c>
      <c r="I48" s="100"/>
      <c r="J48" s="100"/>
      <c r="K48" s="100"/>
      <c r="O48" s="135"/>
    </row>
    <row r="49" spans="2:15">
      <c r="B49" s="101" t="s">
        <v>37</v>
      </c>
      <c r="C49" s="101" t="s">
        <v>38</v>
      </c>
      <c r="D49" s="101"/>
      <c r="E49" s="101"/>
      <c r="F49" s="101"/>
      <c r="H49" s="101" t="s">
        <v>39</v>
      </c>
      <c r="I49" s="101"/>
      <c r="J49" s="101"/>
      <c r="K49" s="101"/>
      <c r="O49" s="135"/>
    </row>
    <row r="50" spans="2:15">
      <c r="B50" s="147" t="str">
        <f ca="1">IF(AND(Vakantie!$B5&lt;=Kalender!$AX$14,Vakantie!$B5&lt;&gt;0),Vakantie!B5,"")</f>
        <v/>
      </c>
      <c r="C50" s="148" t="str">
        <f ca="1">IF(AND(Vakantie!$B5&lt;=Kalender!$AX$14,Vakantie!$B5&lt;&gt;0),Vakantie!C5,"")</f>
        <v/>
      </c>
      <c r="D50" s="230" t="str">
        <f ca="1">IF(AND(Vakantie!$B5&lt;=Kalender!$AX$14,Vakantie!$B5&lt;&gt;0),Vakantie!D5,"")</f>
        <v/>
      </c>
      <c r="E50" s="229"/>
      <c r="F50" s="231"/>
      <c r="H50" s="232" t="str">
        <f ca="1">IF(Vakantie!$U3&lt;=Kalender!$AX$14,Vakantie!U3,"")</f>
        <v/>
      </c>
      <c r="I50" s="233"/>
      <c r="J50" s="233"/>
      <c r="K50" s="151" t="str">
        <f ca="1">IF(Vakantie!$U3&lt;=Kalender!$AX$14,Vakantie!V3,"")</f>
        <v/>
      </c>
      <c r="L50" s="92"/>
      <c r="O50" s="135"/>
    </row>
    <row r="51" spans="2:15">
      <c r="B51" s="147" t="str">
        <f ca="1">IF(AND(Vakantie!$B6&lt;=Kalender!$AX$14,Vakantie!$B6&lt;&gt;0),Vakantie!B6,"")</f>
        <v/>
      </c>
      <c r="C51" s="148" t="str">
        <f ca="1">IF(AND(Vakantie!$B6&lt;=Kalender!$AX$14,Vakantie!$B6&lt;&gt;0),Vakantie!C6,"")</f>
        <v/>
      </c>
      <c r="D51" s="230" t="str">
        <f ca="1">IF(AND(Vakantie!$B6&lt;=Kalender!$AX$14,Vakantie!$B6&lt;&gt;0),Vakantie!D6,"")</f>
        <v/>
      </c>
      <c r="E51" s="229"/>
      <c r="F51" s="231"/>
      <c r="H51" s="232" t="str">
        <f ca="1">IF(Vakantie!$U4&lt;=Kalender!$AX$14,Vakantie!U4,"")</f>
        <v/>
      </c>
      <c r="I51" s="233"/>
      <c r="J51" s="233"/>
      <c r="K51" s="151" t="str">
        <f ca="1">IF(Vakantie!$U4&lt;=Kalender!$AX$14,Vakantie!V4,"")</f>
        <v/>
      </c>
      <c r="L51" s="92"/>
      <c r="O51" s="135"/>
    </row>
    <row r="52" spans="2:15">
      <c r="B52" s="147" t="str">
        <f ca="1">IF(AND(Vakantie!$B7&lt;=Kalender!$AX$14,Vakantie!$B7&lt;&gt;0),Vakantie!B7,"")</f>
        <v/>
      </c>
      <c r="C52" s="148" t="str">
        <f ca="1">IF(AND(Vakantie!$B7&lt;=Kalender!$AX$14,Vakantie!$B7&lt;&gt;0),Vakantie!C7,"")</f>
        <v/>
      </c>
      <c r="D52" s="230" t="str">
        <f ca="1">IF(AND(Vakantie!$B7&lt;=Kalender!$AX$14,Vakantie!$B7&lt;&gt;0),Vakantie!D7,"")</f>
        <v/>
      </c>
      <c r="E52" s="229"/>
      <c r="F52" s="231"/>
      <c r="H52" s="232" t="str">
        <f ca="1">IF(Vakantie!$U5&lt;=Kalender!$AX$14,Vakantie!U5,"")</f>
        <v/>
      </c>
      <c r="I52" s="233"/>
      <c r="J52" s="233"/>
      <c r="K52" s="151" t="str">
        <f ca="1">IF(Vakantie!$U5&lt;=Kalender!$AX$14,Vakantie!V5,"")</f>
        <v/>
      </c>
      <c r="L52" s="92"/>
      <c r="O52" s="135"/>
    </row>
    <row r="53" spans="2:15">
      <c r="B53" s="147" t="str">
        <f ca="1">IF(AND(Vakantie!$B8&lt;=Kalender!$AX$14,Vakantie!$B8&lt;&gt;0),Vakantie!B8,"")</f>
        <v/>
      </c>
      <c r="C53" s="148" t="str">
        <f ca="1">IF(AND(Vakantie!$B8&lt;=Kalender!$AX$14,Vakantie!$B8&lt;&gt;0),Vakantie!C8,"")</f>
        <v/>
      </c>
      <c r="D53" s="230" t="str">
        <f ca="1">IF(AND(Vakantie!$B8&lt;=Kalender!$AX$14,Vakantie!$B8&lt;&gt;0),Vakantie!D8,"")</f>
        <v/>
      </c>
      <c r="E53" s="229"/>
      <c r="F53" s="231"/>
      <c r="H53" s="232" t="str">
        <f ca="1">IF(Vakantie!$U6&lt;=Kalender!$AX$14,Vakantie!U6,"")</f>
        <v/>
      </c>
      <c r="I53" s="233"/>
      <c r="J53" s="233"/>
      <c r="K53" s="151" t="str">
        <f ca="1">IF(Vakantie!$U6&lt;=Kalender!$AX$14,Vakantie!V6,"")</f>
        <v/>
      </c>
      <c r="L53" s="93"/>
    </row>
    <row r="54" spans="2:15">
      <c r="B54" s="147" t="str">
        <f ca="1">IF(AND(Vakantie!$B9&lt;=Kalender!$AX$14,Vakantie!$B9&lt;&gt;0),Vakantie!B9,"")</f>
        <v/>
      </c>
      <c r="C54" s="148" t="str">
        <f ca="1">IF(AND(Vakantie!$B9&lt;=Kalender!$AX$14,Vakantie!$B9&lt;&gt;0),Vakantie!C9,"")</f>
        <v/>
      </c>
      <c r="D54" s="230" t="str">
        <f ca="1">IF(AND(Vakantie!$B9&lt;=Kalender!$AX$14,Vakantie!$B9&lt;&gt;0),Vakantie!D9,"")</f>
        <v/>
      </c>
      <c r="E54" s="229"/>
      <c r="F54" s="231"/>
      <c r="H54" s="232" t="str">
        <f ca="1">IF(Vakantie!$U7&lt;=Kalender!$AX$14,Vakantie!U7,"")</f>
        <v/>
      </c>
      <c r="I54" s="233"/>
      <c r="J54" s="233"/>
      <c r="K54" s="151" t="str">
        <f ca="1">IF(Vakantie!$U7&lt;=Kalender!$AX$14,Vakantie!V7,"")</f>
        <v/>
      </c>
      <c r="L54" s="93"/>
    </row>
    <row r="55" spans="2:15">
      <c r="B55" s="147" t="str">
        <f ca="1">IF(AND(Vakantie!$B10&lt;=Kalender!$AX$14,Vakantie!$B10&lt;&gt;0),Vakantie!B10,"")</f>
        <v/>
      </c>
      <c r="C55" s="148" t="str">
        <f ca="1">IF(AND(Vakantie!$B10&lt;=Kalender!$AX$14,Vakantie!$B10&lt;&gt;0),Vakantie!C10,"")</f>
        <v/>
      </c>
      <c r="D55" s="230" t="str">
        <f ca="1">IF(AND(Vakantie!$B10&lt;=Kalender!$AX$14,Vakantie!$B10&lt;&gt;0),Vakantie!D10,"")</f>
        <v/>
      </c>
      <c r="E55" s="229"/>
      <c r="F55" s="231"/>
      <c r="H55" s="232" t="str">
        <f ca="1">IF(Vakantie!$U8&lt;=Kalender!$AX$14,Vakantie!U8,"")</f>
        <v/>
      </c>
      <c r="I55" s="233"/>
      <c r="J55" s="233"/>
      <c r="K55" s="151" t="str">
        <f ca="1">IF(Vakantie!$U8&lt;=Kalender!$AX$14,Vakantie!V8,"")</f>
        <v/>
      </c>
      <c r="L55" s="93"/>
    </row>
    <row r="56" spans="2:15">
      <c r="B56" s="147" t="str">
        <f ca="1">IF(AND(Vakantie!$B11&lt;=Kalender!$AX$14,Vakantie!$B11&lt;&gt;0),Vakantie!B11,"")</f>
        <v/>
      </c>
      <c r="C56" s="148" t="str">
        <f ca="1">IF(AND(Vakantie!$B11&lt;=Kalender!$AX$14,Vakantie!$B11&lt;&gt;0),Vakantie!C11,"")</f>
        <v/>
      </c>
      <c r="D56" s="230" t="str">
        <f ca="1">IF(AND(Vakantie!$B11&lt;=Kalender!$AX$14,Vakantie!$B11&lt;&gt;0),Vakantie!D11,"")</f>
        <v/>
      </c>
      <c r="E56" s="229"/>
      <c r="F56" s="231"/>
      <c r="H56" s="232" t="str">
        <f ca="1">IF(Vakantie!$U9&lt;=Kalender!$AX$14,Vakantie!U9,"")</f>
        <v/>
      </c>
      <c r="I56" s="233"/>
      <c r="J56" s="233"/>
      <c r="K56" s="151" t="str">
        <f ca="1">IF(Vakantie!$U9&lt;=Kalender!$AX$14,Vakantie!V9,"")</f>
        <v/>
      </c>
      <c r="L56" s="93"/>
    </row>
    <row r="57" spans="2:15">
      <c r="B57" s="147" t="str">
        <f ca="1">IF(AND(Vakantie!$B12&lt;=Kalender!$AX$14,Vakantie!$B12&lt;&gt;0),Vakantie!B12,"")</f>
        <v/>
      </c>
      <c r="C57" s="148" t="str">
        <f ca="1">IF(AND(Vakantie!$B12&lt;=Kalender!$AX$14,Vakantie!$B12&lt;&gt;0),Vakantie!C12,"")</f>
        <v/>
      </c>
      <c r="D57" s="230" t="str">
        <f ca="1">IF(AND(Vakantie!$B12&lt;=Kalender!$AX$14,Vakantie!$B12&lt;&gt;0),Vakantie!D12,"")</f>
        <v/>
      </c>
      <c r="E57" s="229"/>
      <c r="F57" s="231"/>
      <c r="H57" s="232" t="str">
        <f ca="1">IF(Vakantie!$U10&lt;=Kalender!$AX$14,Vakantie!U10,"")</f>
        <v/>
      </c>
      <c r="I57" s="233"/>
      <c r="J57" s="233"/>
      <c r="K57" s="151" t="str">
        <f ca="1">IF(Vakantie!$U10&lt;=Kalender!$AX$14,Vakantie!V10,"")</f>
        <v/>
      </c>
      <c r="L57" s="93"/>
    </row>
    <row r="58" spans="2:15">
      <c r="B58" s="147" t="str">
        <f ca="1">IF(AND(Vakantie!$B13&lt;=Kalender!$AX$14,Vakantie!$B13&lt;&gt;0),Vakantie!B13,"")</f>
        <v/>
      </c>
      <c r="C58" s="148" t="str">
        <f ca="1">IF(AND(Vakantie!$B13&lt;=Kalender!$AX$14,Vakantie!$B13&lt;&gt;0),Vakantie!C13,"")</f>
        <v/>
      </c>
      <c r="D58" s="230" t="str">
        <f ca="1">IF(AND(Vakantie!$B13&lt;=Kalender!$AX$14,Vakantie!$B13&lt;&gt;0),Vakantie!D13,"")</f>
        <v/>
      </c>
      <c r="E58" s="229"/>
      <c r="F58" s="231"/>
      <c r="H58" s="232" t="str">
        <f ca="1">IF(Vakantie!$U11&lt;=Kalender!$AX$14,Vakantie!U11,"")</f>
        <v/>
      </c>
      <c r="I58" s="233"/>
      <c r="J58" s="233"/>
      <c r="K58" s="151" t="str">
        <f ca="1">IF(Vakantie!$U11&lt;=Kalender!$AX$14,Vakantie!V11,"")</f>
        <v/>
      </c>
      <c r="L58" s="93"/>
    </row>
    <row r="59" spans="2:15">
      <c r="B59" s="147" t="str">
        <f ca="1">IF(AND(Vakantie!$B14&lt;=Kalender!$AX$14,Vakantie!$B14&lt;&gt;0),Vakantie!B14,"")</f>
        <v/>
      </c>
      <c r="C59" s="148" t="str">
        <f ca="1">IF(AND(Vakantie!$B14&lt;=Kalender!$AX$14,Vakantie!$B14&lt;&gt;0),Vakantie!C14,"")</f>
        <v/>
      </c>
      <c r="D59" s="230" t="str">
        <f ca="1">IF(AND(Vakantie!$B14&lt;=Kalender!$AX$14,Vakantie!$B14&lt;&gt;0),Vakantie!D14,"")</f>
        <v/>
      </c>
      <c r="E59" s="229"/>
      <c r="F59" s="231"/>
      <c r="H59" s="232" t="str">
        <f ca="1">IF(Vakantie!$U12&lt;=Kalender!$AX$14,Vakantie!U12,"")</f>
        <v/>
      </c>
      <c r="I59" s="233"/>
      <c r="J59" s="233"/>
      <c r="K59" s="151" t="str">
        <f ca="1">IF(Vakantie!$U12&lt;=Kalender!$AX$14,Vakantie!V12,"")</f>
        <v/>
      </c>
      <c r="L59" s="93"/>
    </row>
    <row r="60" spans="2:15">
      <c r="B60" s="149" t="str">
        <f ca="1">IF(AND(Vakantie!$B15&lt;=Kalender!$AX$14,Vakantie!$B15&lt;&gt;0),Vakantie!B15,"")</f>
        <v/>
      </c>
      <c r="C60" s="150" t="str">
        <f ca="1">IF(AND(Vakantie!$B15&lt;=Kalender!$AX$14,Vakantie!$B15&lt;&gt;0),Vakantie!C15,"")</f>
        <v/>
      </c>
      <c r="D60" s="234" t="str">
        <f ca="1">IF(AND(Vakantie!$B15&lt;=Kalender!$AX$14,Vakantie!$B15&lt;&gt;0),Vakantie!D15,"")</f>
        <v/>
      </c>
      <c r="E60" s="235"/>
      <c r="F60" s="236"/>
      <c r="H60" s="237" t="str">
        <f ca="1">IF(Vakantie!$U13&lt;=Kalender!$AX$14,Vakantie!U13,"")</f>
        <v/>
      </c>
      <c r="I60" s="238"/>
      <c r="J60" s="238"/>
      <c r="K60" s="183" t="str">
        <f ca="1">IF(Vakantie!$U13&lt;=Kalender!$AX$14,Vakantie!V13,"")</f>
        <v/>
      </c>
      <c r="L60" s="93"/>
    </row>
    <row r="61" spans="2:15">
      <c r="B61" s="88"/>
      <c r="C61" s="88"/>
      <c r="D61" s="88"/>
      <c r="E61" s="84"/>
      <c r="F61" s="84"/>
      <c r="H61" s="88"/>
      <c r="I61" s="84"/>
      <c r="J61" s="84"/>
      <c r="K61" s="88"/>
    </row>
    <row r="62" spans="2:15" ht="15">
      <c r="M62" s="144" t="str">
        <f>"( Aanvrager:  "&amp;D10&amp;" / Verlof vanaf: "&amp;TEXT(G19,"dd-mm-jjjj")&amp;" )"</f>
        <v>( Aanvrager:   / Verlof vanaf: 00-01-1900 )</v>
      </c>
    </row>
    <row r="63" spans="2:15" ht="15">
      <c r="B63" s="4" t="s">
        <v>40</v>
      </c>
      <c r="M63" s="94"/>
    </row>
    <row r="64" spans="2:15" ht="15">
      <c r="B64" s="100" t="s">
        <v>41</v>
      </c>
      <c r="C64" s="100"/>
      <c r="E64" s="100" t="s">
        <v>42</v>
      </c>
      <c r="F64" s="100"/>
      <c r="G64" s="100"/>
      <c r="H64" s="100"/>
      <c r="I64" s="100"/>
      <c r="K64" s="4"/>
    </row>
    <row r="65" spans="2:11">
      <c r="B65" s="101" t="s">
        <v>37</v>
      </c>
      <c r="C65" s="101" t="s">
        <v>38</v>
      </c>
      <c r="E65" s="101" t="s">
        <v>26</v>
      </c>
      <c r="F65" s="101" t="s">
        <v>27</v>
      </c>
      <c r="G65" s="101" t="s">
        <v>28</v>
      </c>
      <c r="H65" s="101" t="s">
        <v>29</v>
      </c>
      <c r="I65" s="101" t="s">
        <v>30</v>
      </c>
    </row>
    <row r="66" spans="2:11" s="85" customFormat="1" hidden="1">
      <c r="B66" s="85">
        <v>0</v>
      </c>
      <c r="C66" s="85">
        <v>0</v>
      </c>
    </row>
    <row r="67" spans="2:11">
      <c r="B67" s="152"/>
      <c r="C67" s="153"/>
      <c r="E67" s="155"/>
      <c r="F67" s="156"/>
      <c r="G67" s="157"/>
      <c r="H67" s="156"/>
      <c r="I67" s="158"/>
      <c r="K67" s="5" t="str">
        <f>IF(AND(Kalender!$AX$37=0,B67&lt;&gt;""),"Je hebt niet gekozen voor een onderbreking",IF(C67&gt;Kalender!$AX$36,"Uiterste datum is "&amp;TEXT(Kalender!$AX$36,"dd-mm-jjjj"),""))</f>
        <v/>
      </c>
    </row>
    <row r="68" spans="2:11">
      <c r="B68" s="154"/>
      <c r="C68" s="202"/>
      <c r="E68" s="159"/>
      <c r="F68" s="203"/>
      <c r="G68" s="160"/>
      <c r="H68" s="203"/>
      <c r="I68" s="161"/>
      <c r="K68" s="5" t="str">
        <f>IF(AND(Kalender!$AX$37=0,B68&lt;&gt;""),"Je hebt niet gekozen voor een onderbreking",IF(C68&gt;Kalender!$AX$36,"Uiterste datum is "&amp;TEXT(Kalender!$AX$36,"dd-mm-jjjj"),""))</f>
        <v/>
      </c>
    </row>
    <row r="69" spans="2:11">
      <c r="B69" s="154"/>
      <c r="C69" s="202"/>
      <c r="E69" s="159"/>
      <c r="F69" s="203"/>
      <c r="G69" s="160"/>
      <c r="H69" s="203"/>
      <c r="I69" s="161"/>
      <c r="K69" s="5" t="str">
        <f>IF(AND(Kalender!$AX$37=0,B69&lt;&gt;""),"Je hebt niet gekozen voor een onderbreking",IF(C69&gt;Kalender!$AX$36,"Uiterste datum is "&amp;TEXT(Kalender!$AX$36,"dd-mm-jjjj"),""))</f>
        <v/>
      </c>
    </row>
    <row r="70" spans="2:11">
      <c r="B70" s="154"/>
      <c r="C70" s="202"/>
      <c r="E70" s="159"/>
      <c r="F70" s="203"/>
      <c r="G70" s="160"/>
      <c r="H70" s="203"/>
      <c r="I70" s="161"/>
      <c r="K70" s="5" t="str">
        <f>IF(AND(Kalender!$AX$37=0,B70&lt;&gt;""),"Je hebt niet gekozen voor een onderbreking",IF(C70&gt;Kalender!$AX$36,"Uiterste datum is "&amp;TEXT(Kalender!$AX$36,"dd-mm-jjjj"),""))</f>
        <v/>
      </c>
    </row>
    <row r="71" spans="2:11">
      <c r="B71" s="154"/>
      <c r="C71" s="202"/>
      <c r="E71" s="159"/>
      <c r="F71" s="203"/>
      <c r="G71" s="160"/>
      <c r="H71" s="203"/>
      <c r="I71" s="161"/>
      <c r="K71" s="5" t="str">
        <f>IF(AND(Kalender!$AX$37=0,B71&lt;&gt;""),"Je hebt niet gekozen voor een onderbreking",IF(C71&gt;Kalender!$AX$36,"Uiterste datum is "&amp;TEXT(Kalender!$AX$36,"dd-mm-jjjj"),""))</f>
        <v/>
      </c>
    </row>
    <row r="73" spans="2:11" ht="15">
      <c r="B73" s="90" t="s">
        <v>43</v>
      </c>
      <c r="E73" s="239" t="str">
        <f>G37</f>
        <v/>
      </c>
      <c r="F73" s="239"/>
      <c r="G73" t="s">
        <v>44</v>
      </c>
    </row>
    <row r="74" spans="2:11" ht="15">
      <c r="B74" s="90" t="s">
        <v>45</v>
      </c>
      <c r="E74" s="239" t="str">
        <f>IF(G30="","",Kalender!V3)</f>
        <v/>
      </c>
      <c r="F74" s="239"/>
      <c r="G74" t="s">
        <v>44</v>
      </c>
      <c r="H74" t="s">
        <v>46</v>
      </c>
    </row>
    <row r="75" spans="2:11" ht="15">
      <c r="B75" s="90" t="str">
        <f>IF(E74&lt;=E73,"Resteert","Teveel opgenomen")</f>
        <v>Resteert</v>
      </c>
      <c r="E75" s="240" t="str">
        <f>IF(G30="","",E73-E74)</f>
        <v/>
      </c>
      <c r="F75" s="240"/>
      <c r="G75" t="s">
        <v>44</v>
      </c>
    </row>
    <row r="76" spans="2:11" ht="15">
      <c r="E76" s="91"/>
      <c r="F76" s="91"/>
    </row>
    <row r="77" spans="2:11" ht="15">
      <c r="B77" s="4" t="s">
        <v>47</v>
      </c>
      <c r="E77" s="91"/>
      <c r="F77" s="91"/>
    </row>
    <row r="78" spans="2:11" ht="15">
      <c r="B78" s="100" t="s">
        <v>41</v>
      </c>
      <c r="C78" s="100"/>
      <c r="E78" s="100" t="s">
        <v>42</v>
      </c>
      <c r="F78" s="100"/>
      <c r="G78" s="100"/>
      <c r="H78" s="100"/>
      <c r="I78" s="100"/>
      <c r="K78" s="4"/>
    </row>
    <row r="79" spans="2:11" ht="15">
      <c r="B79" s="101" t="s">
        <v>37</v>
      </c>
      <c r="C79" s="101" t="s">
        <v>38</v>
      </c>
      <c r="E79" s="101" t="s">
        <v>26</v>
      </c>
      <c r="F79" s="101" t="s">
        <v>27</v>
      </c>
      <c r="G79" s="101" t="s">
        <v>28</v>
      </c>
      <c r="H79" s="101" t="s">
        <v>29</v>
      </c>
      <c r="I79" s="101" t="s">
        <v>30</v>
      </c>
      <c r="K79" s="83"/>
    </row>
    <row r="80" spans="2:11" s="85" customFormat="1" hidden="1">
      <c r="B80" s="85">
        <v>0</v>
      </c>
      <c r="C80" s="85">
        <v>0</v>
      </c>
    </row>
    <row r="81" spans="2:15">
      <c r="B81" s="152"/>
      <c r="C81" s="153"/>
      <c r="E81" s="162"/>
      <c r="F81" s="163"/>
      <c r="G81" s="145"/>
      <c r="H81" s="163"/>
      <c r="I81" s="164"/>
      <c r="K81" s="5" t="str">
        <f ca="1">IF(C81&gt;Kalender!$AX$15,"Dit formulier is niet geschikt voor opname na "&amp;TEXT(Kalender!$AX$15,"dd-mm-jjjj"),"")</f>
        <v/>
      </c>
    </row>
    <row r="82" spans="2:15">
      <c r="B82" s="154"/>
      <c r="C82" s="202"/>
      <c r="E82" s="165"/>
      <c r="F82" s="204"/>
      <c r="G82" s="166"/>
      <c r="H82" s="204"/>
      <c r="I82" s="167"/>
      <c r="K82" s="5" t="str">
        <f ca="1">IF(C82&gt;Kalender!$AX$15,"Uiterste datum is "&amp;TEXT(Kalender!$AX$15,"dd-mm-jjjj"),"")</f>
        <v/>
      </c>
    </row>
    <row r="83" spans="2:15">
      <c r="B83" s="154"/>
      <c r="C83" s="202"/>
      <c r="E83" s="165"/>
      <c r="F83" s="204"/>
      <c r="G83" s="166"/>
      <c r="H83" s="204"/>
      <c r="I83" s="167"/>
      <c r="K83" s="5" t="str">
        <f ca="1">IF(C83&gt;Kalender!$AX$15,"Uiterste datum is "&amp;TEXT(Kalender!$AX$15,"dd-mm-jjjj"),"")</f>
        <v/>
      </c>
    </row>
    <row r="84" spans="2:15">
      <c r="B84" s="154"/>
      <c r="C84" s="202"/>
      <c r="E84" s="165"/>
      <c r="F84" s="204"/>
      <c r="G84" s="166"/>
      <c r="H84" s="204"/>
      <c r="I84" s="167"/>
      <c r="K84" s="5" t="str">
        <f ca="1">IF(C84&gt;Kalender!$AX$15,"Uiterste datum is "&amp;TEXT(Kalender!$AX$15,"dd-mm-jjjj"),"")</f>
        <v/>
      </c>
    </row>
    <row r="85" spans="2:15">
      <c r="B85" s="154"/>
      <c r="C85" s="202"/>
      <c r="E85" s="165"/>
      <c r="F85" s="204"/>
      <c r="G85" s="166"/>
      <c r="H85" s="204"/>
      <c r="I85" s="167"/>
      <c r="K85" s="5" t="str">
        <f ca="1">IF(C85&gt;Kalender!$AX$15,"Uiterste datum is "&amp;TEXT(Kalender!$AX$15,"dd-mm-jjjj"),"")</f>
        <v/>
      </c>
    </row>
    <row r="87" spans="2:15" ht="15">
      <c r="B87" s="90" t="s">
        <v>43</v>
      </c>
      <c r="E87" s="239">
        <f ca="1">G36</f>
        <v>0</v>
      </c>
      <c r="F87" s="239"/>
      <c r="G87" t="s">
        <v>44</v>
      </c>
    </row>
    <row r="88" spans="2:15" ht="15">
      <c r="B88" s="90" t="s">
        <v>45</v>
      </c>
      <c r="E88" s="239">
        <f ca="1">Kalender!W3</f>
        <v>0</v>
      </c>
      <c r="F88" s="239"/>
      <c r="G88" t="s">
        <v>44</v>
      </c>
      <c r="H88" t="s">
        <v>46</v>
      </c>
    </row>
    <row r="89" spans="2:15" ht="15">
      <c r="B89" s="90" t="str">
        <f ca="1">IF(E88&lt;=E87,"Resteert","Teveel opgenomen")</f>
        <v>Resteert</v>
      </c>
      <c r="E89" s="240">
        <f ca="1">E87-E88</f>
        <v>0</v>
      </c>
      <c r="F89" s="240"/>
      <c r="G89" t="s">
        <v>44</v>
      </c>
    </row>
    <row r="94" spans="2:15" ht="18">
      <c r="B94" s="198" t="s">
        <v>48</v>
      </c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02"/>
      <c r="O94" s="136"/>
    </row>
    <row r="95" spans="2:15" ht="15.75">
      <c r="B95" s="173" t="str">
        <f>IF(G24="","Dit is een VOORLOPIGE aanvraag. De definitieve bevallingsdatum is nog niet bekend.","")</f>
        <v>Dit is een VOORLOPIGE aanvraag. De definitieve bevallingsdatum is nog niet bekend.</v>
      </c>
      <c r="N95" s="102"/>
      <c r="O95" s="136"/>
    </row>
    <row r="96" spans="2:15" ht="15">
      <c r="B96" s="96" t="s">
        <v>49</v>
      </c>
      <c r="C96" s="103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36"/>
    </row>
    <row r="97" spans="2:15" ht="6.75" customHeight="1">
      <c r="B97" s="96"/>
      <c r="C97" s="103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36"/>
    </row>
    <row r="98" spans="2:15">
      <c r="B98" s="105" t="s">
        <v>50</v>
      </c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37"/>
    </row>
    <row r="99" spans="2:1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36"/>
    </row>
    <row r="100" spans="2:15">
      <c r="B100" s="107" t="s">
        <v>39</v>
      </c>
      <c r="C100" s="107"/>
      <c r="D100" s="102"/>
      <c r="E100" s="108" t="s">
        <v>51</v>
      </c>
      <c r="F100" s="108"/>
      <c r="G100" s="108"/>
      <c r="H100" s="108"/>
      <c r="I100" s="108"/>
      <c r="J100" s="108"/>
      <c r="K100" s="108"/>
      <c r="M100" s="102"/>
    </row>
    <row r="101" spans="2:15">
      <c r="B101" s="209"/>
      <c r="C101" s="210"/>
      <c r="D101" s="102"/>
      <c r="E101" s="241"/>
      <c r="F101" s="242"/>
      <c r="G101" s="242"/>
      <c r="H101" s="242"/>
      <c r="I101" s="242"/>
      <c r="J101" s="242"/>
      <c r="K101" s="242"/>
      <c r="M101" s="102"/>
    </row>
    <row r="102" spans="2:15">
      <c r="B102" s="210"/>
      <c r="C102" s="210"/>
      <c r="D102" s="102"/>
      <c r="E102" s="242"/>
      <c r="F102" s="242"/>
      <c r="G102" s="242"/>
      <c r="H102" s="242"/>
      <c r="I102" s="242"/>
      <c r="J102" s="242"/>
      <c r="K102" s="242"/>
      <c r="M102" s="102"/>
    </row>
    <row r="103" spans="2:15">
      <c r="B103" s="211"/>
      <c r="C103" s="211"/>
      <c r="D103" s="102"/>
      <c r="E103" s="243"/>
      <c r="F103" s="243"/>
      <c r="G103" s="243"/>
      <c r="H103" s="243"/>
      <c r="I103" s="243"/>
      <c r="J103" s="243"/>
      <c r="K103" s="243"/>
      <c r="M103" s="102"/>
    </row>
    <row r="104" spans="2:15">
      <c r="D104" s="102"/>
    </row>
    <row r="105" spans="2:15">
      <c r="D105" s="102"/>
    </row>
    <row r="106" spans="2:15" ht="15">
      <c r="B106" s="4" t="s">
        <v>52</v>
      </c>
      <c r="D106" s="102"/>
    </row>
    <row r="107" spans="2:15" ht="6.75" customHeight="1">
      <c r="B107" s="4"/>
      <c r="D107" s="102"/>
    </row>
    <row r="108" spans="2:15">
      <c r="B108" s="105" t="s">
        <v>53</v>
      </c>
      <c r="C108" s="104"/>
      <c r="D108" s="102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38"/>
    </row>
    <row r="109" spans="2:15" ht="15">
      <c r="B109" s="4"/>
      <c r="D109" s="102"/>
    </row>
    <row r="110" spans="2:15">
      <c r="B110" s="107" t="s">
        <v>39</v>
      </c>
      <c r="C110" s="107"/>
      <c r="D110" s="102"/>
      <c r="E110" s="108" t="s">
        <v>54</v>
      </c>
      <c r="F110" s="108"/>
      <c r="G110" s="108"/>
      <c r="H110" s="108"/>
      <c r="I110" s="108"/>
      <c r="J110" s="108"/>
      <c r="K110" s="108"/>
      <c r="M110" s="102"/>
    </row>
    <row r="111" spans="2:15">
      <c r="B111" s="209"/>
      <c r="C111" s="210"/>
      <c r="D111" s="102"/>
      <c r="E111" s="241"/>
      <c r="F111" s="242"/>
      <c r="G111" s="242"/>
      <c r="H111" s="242"/>
      <c r="I111" s="242"/>
      <c r="J111" s="242"/>
      <c r="K111" s="242"/>
      <c r="M111" s="102"/>
    </row>
    <row r="112" spans="2:15">
      <c r="B112" s="210"/>
      <c r="C112" s="210"/>
      <c r="D112" s="102"/>
      <c r="E112" s="242"/>
      <c r="F112" s="242"/>
      <c r="G112" s="242"/>
      <c r="H112" s="242"/>
      <c r="I112" s="242"/>
      <c r="J112" s="242"/>
      <c r="K112" s="242"/>
      <c r="M112" s="102"/>
    </row>
    <row r="113" spans="2:13">
      <c r="B113" s="211"/>
      <c r="C113" s="211"/>
      <c r="D113" s="102"/>
      <c r="E113" s="243"/>
      <c r="F113" s="243"/>
      <c r="G113" s="243"/>
      <c r="H113" s="243"/>
      <c r="I113" s="243"/>
      <c r="J113" s="243"/>
      <c r="K113" s="243"/>
      <c r="M113" s="102"/>
    </row>
    <row r="114" spans="2:13">
      <c r="D114" s="102"/>
    </row>
  </sheetData>
  <sheetProtection algorithmName="SHA-512" hashValue="0rSZlBSx6A/sybaapvS0A3sTWTzf4mPDtBn1WCGL0oQ1t0VEx3g4l7HZ9L618R+D2+w3Adx6gr+hfdyKvTyttg==" saltValue="xPrqZbM7HqKtcIswilWTwg==" spinCount="100000" sheet="1" objects="1" scenarios="1"/>
  <mergeCells count="49">
    <mergeCell ref="H57:J57"/>
    <mergeCell ref="H58:J58"/>
    <mergeCell ref="D51:F51"/>
    <mergeCell ref="D52:F52"/>
    <mergeCell ref="D53:F53"/>
    <mergeCell ref="D54:F54"/>
    <mergeCell ref="D55:F55"/>
    <mergeCell ref="H56:J56"/>
    <mergeCell ref="E111:K113"/>
    <mergeCell ref="B111:C113"/>
    <mergeCell ref="G36:I36"/>
    <mergeCell ref="G37:I37"/>
    <mergeCell ref="B36:F36"/>
    <mergeCell ref="H50:J50"/>
    <mergeCell ref="H51:J51"/>
    <mergeCell ref="H52:J52"/>
    <mergeCell ref="H53:J53"/>
    <mergeCell ref="H54:J54"/>
    <mergeCell ref="H60:J60"/>
    <mergeCell ref="D56:F56"/>
    <mergeCell ref="D57:F57"/>
    <mergeCell ref="D58:F58"/>
    <mergeCell ref="D59:F59"/>
    <mergeCell ref="E89:F89"/>
    <mergeCell ref="D8:K8"/>
    <mergeCell ref="D9:K9"/>
    <mergeCell ref="D10:K10"/>
    <mergeCell ref="B21:F21"/>
    <mergeCell ref="B22:F22"/>
    <mergeCell ref="G22:I22"/>
    <mergeCell ref="G14:I14"/>
    <mergeCell ref="G15:I15"/>
    <mergeCell ref="G19:I19"/>
    <mergeCell ref="D60:F60"/>
    <mergeCell ref="L22:M22"/>
    <mergeCell ref="E101:K103"/>
    <mergeCell ref="B101:C103"/>
    <mergeCell ref="G30:I30"/>
    <mergeCell ref="H55:J55"/>
    <mergeCell ref="H59:J59"/>
    <mergeCell ref="E88:F88"/>
    <mergeCell ref="B37:F37"/>
    <mergeCell ref="E73:F73"/>
    <mergeCell ref="E74:F74"/>
    <mergeCell ref="E75:F75"/>
    <mergeCell ref="E87:F87"/>
    <mergeCell ref="D50:F50"/>
    <mergeCell ref="B43:L43"/>
    <mergeCell ref="G24:I24"/>
  </mergeCells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Footer>&amp;LVersie 202011&amp;CPagina &amp;P/&amp;N&amp;RPrintdatum: &amp;D</oddFooter>
  </headerFooter>
  <rowBreaks count="1" manualBreakCount="1">
    <brk id="61" min="1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Kalender!$AV$9:$AV$10</xm:f>
          </x14:formula1>
          <xm:sqref>G15:I15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1:AH50"/>
  <sheetViews>
    <sheetView zoomScaleNormal="100" workbookViewId="0">
      <pane xSplit="10" ySplit="2" topLeftCell="K11" activePane="bottomRight" state="frozen"/>
      <selection pane="bottomRight" activeCell="K11" sqref="K11"/>
      <selection pane="bottomLeft" activeCell="A3" sqref="A3"/>
      <selection pane="topRight" activeCell="K1" sqref="K1"/>
    </sheetView>
  </sheetViews>
  <sheetFormatPr defaultColWidth="8.875" defaultRowHeight="12.75"/>
  <cols>
    <col min="1" max="1" width="7.875" style="6" customWidth="1"/>
    <col min="2" max="3" width="8.875" style="7" hidden="1" customWidth="1"/>
    <col min="4" max="4" width="9" style="7" hidden="1" customWidth="1"/>
    <col min="5" max="6" width="3" style="7" hidden="1" customWidth="1"/>
    <col min="7" max="7" width="8.625" style="7" hidden="1" customWidth="1"/>
    <col min="8" max="8" width="12.625" style="7" hidden="1" customWidth="1"/>
    <col min="9" max="10" width="3" style="7" hidden="1" customWidth="1"/>
    <col min="11" max="12" width="11" style="6" customWidth="1"/>
    <col min="13" max="14" width="11" style="7" hidden="1" customWidth="1"/>
    <col min="15" max="16" width="8.875" style="6" bestFit="1" customWidth="1"/>
    <col min="17" max="17" width="8.875" style="6"/>
    <col min="18" max="18" width="42.125" style="70" customWidth="1"/>
    <col min="19" max="20" width="3" style="7" hidden="1" customWidth="1"/>
    <col min="21" max="21" width="8.875" style="7" hidden="1" customWidth="1"/>
    <col min="22" max="22" width="12.875" style="7" hidden="1" customWidth="1"/>
    <col min="23" max="23" width="5.5" style="7" hidden="1" customWidth="1"/>
    <col min="24" max="24" width="2.5" style="7" hidden="1" customWidth="1"/>
    <col min="25" max="25" width="5.375" style="7" hidden="1" customWidth="1"/>
    <col min="26" max="26" width="10.125" style="180" hidden="1" customWidth="1"/>
    <col min="27" max="27" width="10.375" style="6" hidden="1" customWidth="1"/>
    <col min="28" max="28" width="13.125" style="6" hidden="1" customWidth="1"/>
    <col min="29" max="29" width="4.375" style="6" hidden="1" customWidth="1"/>
    <col min="30" max="30" width="9" style="7" hidden="1" customWidth="1"/>
    <col min="31" max="31" width="3.25" style="6" customWidth="1"/>
    <col min="32" max="32" width="8.875" style="6"/>
    <col min="33" max="33" width="14.625" style="6" customWidth="1"/>
    <col min="34" max="34" width="8.875" style="7" hidden="1" customWidth="1"/>
    <col min="35" max="16384" width="8.875" style="6"/>
  </cols>
  <sheetData>
    <row r="1" spans="2:34" ht="18">
      <c r="K1" s="59" t="s">
        <v>55</v>
      </c>
      <c r="L1" s="60"/>
      <c r="M1" s="33" t="s">
        <v>56</v>
      </c>
      <c r="N1" s="33"/>
      <c r="O1" s="59" t="s">
        <v>57</v>
      </c>
      <c r="P1" s="60"/>
      <c r="Q1" s="61"/>
      <c r="R1" s="70" t="s">
        <v>58</v>
      </c>
      <c r="AA1" s="7"/>
      <c r="AB1" s="7"/>
      <c r="AC1" s="7"/>
      <c r="AF1" s="176" t="s">
        <v>59</v>
      </c>
      <c r="AG1" s="177"/>
    </row>
    <row r="2" spans="2:34" ht="18">
      <c r="K2" s="62" t="s">
        <v>60</v>
      </c>
      <c r="L2" s="55" t="s">
        <v>61</v>
      </c>
      <c r="M2" s="32" t="s">
        <v>60</v>
      </c>
      <c r="N2" s="32" t="s">
        <v>62</v>
      </c>
      <c r="O2" s="62" t="s">
        <v>60</v>
      </c>
      <c r="P2" s="55" t="s">
        <v>62</v>
      </c>
      <c r="Q2" s="63"/>
      <c r="U2" s="56" t="s">
        <v>63</v>
      </c>
      <c r="V2" s="57"/>
      <c r="W2" s="58"/>
      <c r="Y2" s="19">
        <f ca="1">IF(MIN(Kalender!AX22,Kalender!AX23,Kalender!AX29)=0,YEAR(NOW()),YEAR(MIN(Kalender!AX22,Kalender!AX23,Kalender!AX29)))</f>
        <v>2022</v>
      </c>
      <c r="Z2" s="182" t="s">
        <v>64</v>
      </c>
      <c r="AA2" s="9" t="s">
        <v>65</v>
      </c>
      <c r="AB2" s="9" t="s">
        <v>65</v>
      </c>
      <c r="AC2" s="8" t="str">
        <f t="shared" ref="AC2:AC27" si="0">AA2</f>
        <v>=====</v>
      </c>
      <c r="AF2" s="178" t="s">
        <v>66</v>
      </c>
      <c r="AG2" s="179"/>
    </row>
    <row r="3" spans="2:34">
      <c r="B3" s="64" t="s">
        <v>67</v>
      </c>
      <c r="C3" s="65"/>
      <c r="D3" s="65"/>
      <c r="E3" s="68"/>
      <c r="G3" s="56" t="s">
        <v>68</v>
      </c>
      <c r="H3" s="57"/>
      <c r="I3" s="58"/>
      <c r="K3" s="187"/>
      <c r="L3" s="188"/>
      <c r="M3" s="13">
        <v>43750</v>
      </c>
      <c r="N3" s="13">
        <v>43758</v>
      </c>
      <c r="O3" s="20">
        <f>IF(K3&lt;&gt;"",K3,M3)</f>
        <v>43750</v>
      </c>
      <c r="P3" s="31">
        <f>IF(L3&lt;&gt;"",L3,N3)</f>
        <v>43758</v>
      </c>
      <c r="Q3" s="17" t="s">
        <v>69</v>
      </c>
      <c r="R3" s="14" t="str">
        <f ca="1">IF(OR(P3&gt;=OFFSET(O3,1,0),P3&lt;O3),"Vakanties moeten oplopend gesorteerd zijn en geen overlap hebben.","")</f>
        <v/>
      </c>
      <c r="T3" s="7">
        <v>1</v>
      </c>
      <c r="U3" s="20">
        <f ca="1">IFERROR(INDEX(Kalender!C:C,MATCH(T3,Kalender!X:X,0)),"")</f>
        <v>44920</v>
      </c>
      <c r="V3" s="26" t="str">
        <f ca="1">IFERROR(VLOOKUP(U3,AA:AB,2,0),"")</f>
        <v>1e kerstdag</v>
      </c>
      <c r="W3" s="25">
        <f ca="1">U3</f>
        <v>44920</v>
      </c>
      <c r="Z3" s="180">
        <f ca="1">IF(VLOOKUP(AB3,AG:AH,2,0)=1,AA3,0)</f>
        <v>44562</v>
      </c>
      <c r="AA3" s="10">
        <f ca="1">DATE(Y2,1,1)</f>
        <v>44562</v>
      </c>
      <c r="AB3" s="54" t="s">
        <v>70</v>
      </c>
      <c r="AC3" s="8">
        <f t="shared" ca="1" si="0"/>
        <v>44562</v>
      </c>
      <c r="AF3" s="184">
        <v>1</v>
      </c>
      <c r="AG3" s="28" t="s">
        <v>71</v>
      </c>
      <c r="AH3" s="7">
        <f>AF3</f>
        <v>1</v>
      </c>
    </row>
    <row r="4" spans="2:34">
      <c r="B4" s="66" t="s">
        <v>60</v>
      </c>
      <c r="C4" s="67" t="s">
        <v>62</v>
      </c>
      <c r="D4" s="67"/>
      <c r="E4" s="69"/>
      <c r="G4" s="11">
        <f ca="1">VLOOKUP(      IF(MIN(Kalender!AX22,Kalender!AX23,Kalender!AX29)=0,TODAY(),MIN(Kalender!AX22,Kalender!AX23,Kalender!AX29)    ),Vakantie!O:O,1,1)</f>
        <v>44856</v>
      </c>
      <c r="H4" s="30" t="s">
        <v>72</v>
      </c>
      <c r="I4" s="29">
        <f ca="1">MATCH(G4,O:O,0)</f>
        <v>18</v>
      </c>
      <c r="K4" s="189"/>
      <c r="L4" s="190"/>
      <c r="M4" s="13">
        <v>43820</v>
      </c>
      <c r="N4" s="13">
        <v>43835</v>
      </c>
      <c r="O4" s="12">
        <f t="shared" ref="O4:P36" si="1">IF(K4&lt;&gt;"",K4,M4)</f>
        <v>43820</v>
      </c>
      <c r="P4" s="18">
        <f t="shared" si="1"/>
        <v>43835</v>
      </c>
      <c r="Q4" s="17" t="s">
        <v>73</v>
      </c>
      <c r="R4" s="14" t="str">
        <f t="shared" ref="R4:R36" ca="1" si="2">IF(OR(P4&gt;=OFFSET(O4,1,0),P4&lt;O4),"Vakanties moeten oplopend gesorteerd zijn en geen overlap hebben.","")</f>
        <v/>
      </c>
      <c r="T4" s="7">
        <f>T3+1</f>
        <v>2</v>
      </c>
      <c r="U4" s="12">
        <f ca="1">IFERROR(INDEX(Kalender!C:C,MATCH(T4,Kalender!X:X,0)),"")</f>
        <v>44921</v>
      </c>
      <c r="V4" s="10" t="str">
        <f t="shared" ref="V4:V26" ca="1" si="3">IFERROR(VLOOKUP(U4,AA:AB,2,0),"")</f>
        <v>2e kerstdag</v>
      </c>
      <c r="W4" s="23">
        <f t="shared" ref="W4:W26" ca="1" si="4">U4</f>
        <v>44921</v>
      </c>
      <c r="Z4" s="180">
        <f t="shared" ref="Z4:Z46" si="5">IF(VLOOKUP(AB4,AG:AH,2,0)=1,AA4,0)</f>
        <v>0</v>
      </c>
      <c r="AA4" s="10">
        <f ca="1">AA7-48</f>
        <v>44620</v>
      </c>
      <c r="AB4" s="6" t="s">
        <v>74</v>
      </c>
      <c r="AC4" s="8">
        <f t="shared" ca="1" si="0"/>
        <v>44620</v>
      </c>
      <c r="AF4" s="185">
        <v>1</v>
      </c>
      <c r="AG4" s="17" t="s">
        <v>75</v>
      </c>
      <c r="AH4" s="7">
        <f t="shared" ref="AH4:AH14" si="6">AF4</f>
        <v>1</v>
      </c>
    </row>
    <row r="5" spans="2:34">
      <c r="B5" s="73">
        <f t="shared" ref="B5:B27" ca="1" si="7">INDEX(O:O,$I$8+$E5)</f>
        <v>44856</v>
      </c>
      <c r="C5" s="74">
        <f t="shared" ref="C5:C27" ca="1" si="8">INDEX(P:P,$I$8+$E5)</f>
        <v>44864</v>
      </c>
      <c r="D5" s="79" t="str">
        <f t="shared" ref="D5:D27" ca="1" si="9">INDEX(Q:Q,$I$8+$E5)</f>
        <v>Herfst</v>
      </c>
      <c r="E5" s="28">
        <v>0</v>
      </c>
      <c r="H5" s="56" t="s">
        <v>76</v>
      </c>
      <c r="I5" s="82"/>
      <c r="K5" s="189"/>
      <c r="L5" s="190"/>
      <c r="M5" s="13">
        <v>43883</v>
      </c>
      <c r="N5" s="13">
        <v>43891</v>
      </c>
      <c r="O5" s="12">
        <f t="shared" si="1"/>
        <v>43883</v>
      </c>
      <c r="P5" s="18">
        <f t="shared" si="1"/>
        <v>43891</v>
      </c>
      <c r="Q5" s="17" t="s">
        <v>77</v>
      </c>
      <c r="R5" s="14" t="str">
        <f t="shared" ca="1" si="2"/>
        <v/>
      </c>
      <c r="T5" s="7">
        <f t="shared" ref="T5:T26" si="10">T4+1</f>
        <v>3</v>
      </c>
      <c r="U5" s="12">
        <f ca="1">IFERROR(INDEX(Kalender!C:C,MATCH(T5,Kalender!X:X,0)),"")</f>
        <v>44927</v>
      </c>
      <c r="V5" s="10" t="str">
        <f t="shared" ca="1" si="3"/>
        <v>nieuwjaar</v>
      </c>
      <c r="W5" s="23">
        <f t="shared" ca="1" si="4"/>
        <v>44927</v>
      </c>
      <c r="Z5" s="180">
        <f t="shared" si="5"/>
        <v>0</v>
      </c>
      <c r="AA5" s="10">
        <f ca="1">AA7-47</f>
        <v>44621</v>
      </c>
      <c r="AB5" s="6" t="s">
        <v>78</v>
      </c>
      <c r="AC5" s="8">
        <f t="shared" ca="1" si="0"/>
        <v>44621</v>
      </c>
      <c r="AF5" s="185">
        <v>1</v>
      </c>
      <c r="AG5" s="17" t="s">
        <v>70</v>
      </c>
      <c r="AH5" s="7">
        <f t="shared" si="6"/>
        <v>1</v>
      </c>
    </row>
    <row r="6" spans="2:34">
      <c r="B6" s="75">
        <f t="shared" ca="1" si="7"/>
        <v>44919</v>
      </c>
      <c r="C6" s="76">
        <f t="shared" ca="1" si="8"/>
        <v>44934</v>
      </c>
      <c r="D6" s="80" t="str">
        <f t="shared" ca="1" si="9"/>
        <v>Kerst</v>
      </c>
      <c r="E6" s="17">
        <v>1</v>
      </c>
      <c r="H6" s="71">
        <f ca="1">INDEX(P:P,$I$4)</f>
        <v>44864</v>
      </c>
      <c r="I6" s="205">
        <f ca="1">IF(MIN(Kalender!AX22,Kalender!AX23,Kalender!AX29)&lt;=H6,0,1)</f>
        <v>0</v>
      </c>
      <c r="K6" s="189"/>
      <c r="L6" s="190"/>
      <c r="M6" s="13">
        <v>43946</v>
      </c>
      <c r="N6" s="13">
        <v>43954</v>
      </c>
      <c r="O6" s="12">
        <f t="shared" si="1"/>
        <v>43946</v>
      </c>
      <c r="P6" s="18">
        <f t="shared" si="1"/>
        <v>43954</v>
      </c>
      <c r="Q6" s="17" t="s">
        <v>79</v>
      </c>
      <c r="R6" s="14" t="str">
        <f t="shared" ca="1" si="2"/>
        <v/>
      </c>
      <c r="T6" s="7">
        <f t="shared" si="10"/>
        <v>4</v>
      </c>
      <c r="U6" s="12">
        <f ca="1">IFERROR(INDEX(Kalender!C:C,MATCH(T6,Kalender!X:X,0)),"")</f>
        <v>45026</v>
      </c>
      <c r="V6" s="10" t="str">
        <f t="shared" ca="1" si="3"/>
        <v>2e paasdag</v>
      </c>
      <c r="W6" s="23">
        <f t="shared" ca="1" si="4"/>
        <v>45026</v>
      </c>
      <c r="Z6" s="180">
        <f t="shared" si="5"/>
        <v>0</v>
      </c>
      <c r="AA6" s="10">
        <f ca="1">AA7-2</f>
        <v>44666</v>
      </c>
      <c r="AB6" s="54" t="s">
        <v>80</v>
      </c>
      <c r="AC6" s="8">
        <f t="shared" ca="1" si="0"/>
        <v>44666</v>
      </c>
      <c r="AF6" s="185">
        <v>0</v>
      </c>
      <c r="AG6" s="17" t="s">
        <v>74</v>
      </c>
      <c r="AH6" s="7">
        <f t="shared" si="6"/>
        <v>0</v>
      </c>
    </row>
    <row r="7" spans="2:34">
      <c r="B7" s="75">
        <f t="shared" ca="1" si="7"/>
        <v>44975</v>
      </c>
      <c r="C7" s="76">
        <f t="shared" ca="1" si="8"/>
        <v>44983</v>
      </c>
      <c r="D7" s="80" t="str">
        <f t="shared" ca="1" si="9"/>
        <v>Voorjaar</v>
      </c>
      <c r="E7" s="17">
        <v>2</v>
      </c>
      <c r="G7" s="56" t="s">
        <v>81</v>
      </c>
      <c r="H7" s="57"/>
      <c r="I7" s="58"/>
      <c r="K7" s="189"/>
      <c r="L7" s="190"/>
      <c r="M7" s="13">
        <v>44023</v>
      </c>
      <c r="N7" s="13">
        <v>44066</v>
      </c>
      <c r="O7" s="12">
        <f t="shared" si="1"/>
        <v>44023</v>
      </c>
      <c r="P7" s="18">
        <f t="shared" si="1"/>
        <v>44066</v>
      </c>
      <c r="Q7" s="17" t="s">
        <v>82</v>
      </c>
      <c r="R7" s="14" t="str">
        <f t="shared" ca="1" si="2"/>
        <v/>
      </c>
      <c r="T7" s="7">
        <f t="shared" si="10"/>
        <v>5</v>
      </c>
      <c r="U7" s="12">
        <f ca="1">IFERROR(INDEX(Kalender!C:C,MATCH(T7,Kalender!X:X,0)),"")</f>
        <v>45043</v>
      </c>
      <c r="V7" s="10" t="str">
        <f t="shared" ca="1" si="3"/>
        <v>koningsdag</v>
      </c>
      <c r="W7" s="23">
        <f t="shared" ca="1" si="4"/>
        <v>45043</v>
      </c>
      <c r="Z7" s="180">
        <v>0</v>
      </c>
      <c r="AA7" s="27">
        <f ca="1">ROUND(   DATE(Y2,4,1)/7  +MOD(19*MOD(Y2,19)-7,30)*14%, 0 )*7-6</f>
        <v>44668</v>
      </c>
      <c r="AB7" s="54" t="s">
        <v>83</v>
      </c>
      <c r="AC7" s="8">
        <f t="shared" ca="1" si="0"/>
        <v>44668</v>
      </c>
      <c r="AF7" s="185">
        <v>0</v>
      </c>
      <c r="AG7" s="17" t="s">
        <v>78</v>
      </c>
      <c r="AH7" s="7">
        <f t="shared" si="6"/>
        <v>0</v>
      </c>
    </row>
    <row r="8" spans="2:34">
      <c r="B8" s="75">
        <f t="shared" ca="1" si="7"/>
        <v>45045</v>
      </c>
      <c r="C8" s="76">
        <f t="shared" ca="1" si="8"/>
        <v>45053</v>
      </c>
      <c r="D8" s="80" t="str">
        <f t="shared" ca="1" si="9"/>
        <v>Mei</v>
      </c>
      <c r="E8" s="17">
        <v>3</v>
      </c>
      <c r="G8" s="11">
        <f ca="1">INDEX(O:O,$I$8)</f>
        <v>44856</v>
      </c>
      <c r="H8" s="72">
        <f ca="1">INDEX(P:P,$I$8)</f>
        <v>44864</v>
      </c>
      <c r="I8" s="29">
        <f ca="1">I4+I6</f>
        <v>18</v>
      </c>
      <c r="K8" s="189"/>
      <c r="L8" s="190"/>
      <c r="M8" s="13">
        <v>44121</v>
      </c>
      <c r="N8" s="13">
        <v>44129</v>
      </c>
      <c r="O8" s="12">
        <f t="shared" si="1"/>
        <v>44121</v>
      </c>
      <c r="P8" s="18">
        <f t="shared" si="1"/>
        <v>44129</v>
      </c>
      <c r="Q8" s="17" t="s">
        <v>69</v>
      </c>
      <c r="R8" s="14" t="str">
        <f t="shared" ca="1" si="2"/>
        <v/>
      </c>
      <c r="T8" s="7">
        <f t="shared" si="10"/>
        <v>6</v>
      </c>
      <c r="U8" s="12">
        <f ca="1">IFERROR(INDEX(Kalender!C:C,MATCH(T8,Kalender!X:X,0)),"")</f>
        <v>45051</v>
      </c>
      <c r="V8" s="10" t="str">
        <f t="shared" ca="1" si="3"/>
        <v>bevrijdingsdag</v>
      </c>
      <c r="W8" s="23">
        <f t="shared" ca="1" si="4"/>
        <v>45051</v>
      </c>
      <c r="Z8" s="180">
        <f t="shared" ca="1" si="5"/>
        <v>44669</v>
      </c>
      <c r="AA8" s="10">
        <f ca="1">AA7+1</f>
        <v>44669</v>
      </c>
      <c r="AB8" s="54" t="s">
        <v>84</v>
      </c>
      <c r="AC8" s="8">
        <f t="shared" ca="1" si="0"/>
        <v>44669</v>
      </c>
      <c r="AF8" s="185">
        <v>0</v>
      </c>
      <c r="AG8" s="17" t="s">
        <v>80</v>
      </c>
      <c r="AH8" s="7">
        <f t="shared" si="6"/>
        <v>0</v>
      </c>
    </row>
    <row r="9" spans="2:34">
      <c r="B9" s="75">
        <f t="shared" ca="1" si="7"/>
        <v>45122</v>
      </c>
      <c r="C9" s="76">
        <f t="shared" ca="1" si="8"/>
        <v>45165</v>
      </c>
      <c r="D9" s="80" t="str">
        <f t="shared" ca="1" si="9"/>
        <v>Zomer</v>
      </c>
      <c r="E9" s="17">
        <v>4</v>
      </c>
      <c r="K9" s="189"/>
      <c r="L9" s="190"/>
      <c r="M9" s="13">
        <v>44184</v>
      </c>
      <c r="N9" s="13">
        <v>44199</v>
      </c>
      <c r="O9" s="12">
        <f t="shared" si="1"/>
        <v>44184</v>
      </c>
      <c r="P9" s="18">
        <f t="shared" si="1"/>
        <v>44199</v>
      </c>
      <c r="Q9" s="17" t="s">
        <v>73</v>
      </c>
      <c r="R9" s="14" t="str">
        <f t="shared" ca="1" si="2"/>
        <v/>
      </c>
      <c r="T9" s="7">
        <f t="shared" si="10"/>
        <v>7</v>
      </c>
      <c r="U9" s="12">
        <f ca="1">IFERROR(INDEX(Kalender!C:C,MATCH(T9,Kalender!X:X,0)),"")</f>
        <v>45064</v>
      </c>
      <c r="V9" s="10" t="str">
        <f t="shared" ca="1" si="3"/>
        <v>hemelvaart</v>
      </c>
      <c r="W9" s="23">
        <f t="shared" ca="1" si="4"/>
        <v>45064</v>
      </c>
      <c r="Z9" s="180">
        <f t="shared" ca="1" si="5"/>
        <v>44678</v>
      </c>
      <c r="AA9" s="10">
        <f ca="1">DATE(Y2,4,27)-(WEEKDAY(DATE(Y2,4,27),11)=7)</f>
        <v>44678</v>
      </c>
      <c r="AB9" s="54" t="s">
        <v>85</v>
      </c>
      <c r="AC9" s="8">
        <f t="shared" ca="1" si="0"/>
        <v>44678</v>
      </c>
      <c r="AF9" s="185">
        <v>1</v>
      </c>
      <c r="AG9" s="17" t="s">
        <v>84</v>
      </c>
      <c r="AH9" s="7">
        <f t="shared" si="6"/>
        <v>1</v>
      </c>
    </row>
    <row r="10" spans="2:34">
      <c r="B10" s="75">
        <f t="shared" ca="1" si="7"/>
        <v>45213</v>
      </c>
      <c r="C10" s="76">
        <f t="shared" ca="1" si="8"/>
        <v>45221</v>
      </c>
      <c r="D10" s="80" t="str">
        <f t="shared" ca="1" si="9"/>
        <v>Herfst</v>
      </c>
      <c r="E10" s="17">
        <v>5</v>
      </c>
      <c r="K10" s="189"/>
      <c r="L10" s="190"/>
      <c r="M10" s="13">
        <v>44240</v>
      </c>
      <c r="N10" s="13">
        <v>44248</v>
      </c>
      <c r="O10" s="12">
        <f t="shared" si="1"/>
        <v>44240</v>
      </c>
      <c r="P10" s="18">
        <f t="shared" si="1"/>
        <v>44248</v>
      </c>
      <c r="Q10" s="17" t="s">
        <v>77</v>
      </c>
      <c r="R10" s="14" t="str">
        <f t="shared" ca="1" si="2"/>
        <v/>
      </c>
      <c r="T10" s="7">
        <f t="shared" si="10"/>
        <v>8</v>
      </c>
      <c r="U10" s="12">
        <f ca="1">IFERROR(INDEX(Kalender!C:C,MATCH(T10,Kalender!X:X,0)),"")</f>
        <v>45065</v>
      </c>
      <c r="V10" s="10" t="str">
        <f t="shared" ca="1" si="3"/>
        <v>vrijdag na hemelvaart</v>
      </c>
      <c r="W10" s="23">
        <f t="shared" ca="1" si="4"/>
        <v>45065</v>
      </c>
      <c r="Z10" s="180">
        <f t="shared" ca="1" si="5"/>
        <v>44686</v>
      </c>
      <c r="AA10" s="10">
        <f ca="1">DATE(Y2,5,5)</f>
        <v>44686</v>
      </c>
      <c r="AB10" s="54" t="s">
        <v>86</v>
      </c>
      <c r="AC10" s="8">
        <f t="shared" ca="1" si="0"/>
        <v>44686</v>
      </c>
      <c r="AF10" s="185">
        <v>1</v>
      </c>
      <c r="AG10" s="17" t="s">
        <v>85</v>
      </c>
      <c r="AH10" s="7">
        <f t="shared" si="6"/>
        <v>1</v>
      </c>
    </row>
    <row r="11" spans="2:34">
      <c r="B11" s="75">
        <f t="shared" ca="1" si="7"/>
        <v>45283</v>
      </c>
      <c r="C11" s="76">
        <f t="shared" ca="1" si="8"/>
        <v>45298</v>
      </c>
      <c r="D11" s="80" t="str">
        <f t="shared" ca="1" si="9"/>
        <v>Kerst</v>
      </c>
      <c r="E11" s="17">
        <v>6</v>
      </c>
      <c r="K11" s="189"/>
      <c r="L11" s="190"/>
      <c r="M11" s="13">
        <v>44317</v>
      </c>
      <c r="N11" s="13">
        <v>44325</v>
      </c>
      <c r="O11" s="12">
        <f t="shared" si="1"/>
        <v>44317</v>
      </c>
      <c r="P11" s="18">
        <f t="shared" si="1"/>
        <v>44325</v>
      </c>
      <c r="Q11" s="17" t="s">
        <v>79</v>
      </c>
      <c r="R11" s="14" t="str">
        <f t="shared" ca="1" si="2"/>
        <v/>
      </c>
      <c r="T11" s="7">
        <f t="shared" si="10"/>
        <v>9</v>
      </c>
      <c r="U11" s="12">
        <f ca="1">IFERROR(INDEX(Kalender!C:C,MATCH(T11,Kalender!X:X,0)),"")</f>
        <v>45075</v>
      </c>
      <c r="V11" s="10" t="str">
        <f t="shared" ca="1" si="3"/>
        <v>2e pinksterdag</v>
      </c>
      <c r="W11" s="23">
        <f t="shared" ca="1" si="4"/>
        <v>45075</v>
      </c>
      <c r="Z11" s="180">
        <f t="shared" ca="1" si="5"/>
        <v>44707</v>
      </c>
      <c r="AA11" s="10">
        <f ca="1">AA13-10</f>
        <v>44707</v>
      </c>
      <c r="AB11" s="54" t="s">
        <v>87</v>
      </c>
      <c r="AC11" s="8">
        <f t="shared" ca="1" si="0"/>
        <v>44707</v>
      </c>
      <c r="AF11" s="185">
        <v>1</v>
      </c>
      <c r="AG11" s="17" t="s">
        <v>86</v>
      </c>
      <c r="AH11" s="7">
        <f t="shared" si="6"/>
        <v>1</v>
      </c>
    </row>
    <row r="12" spans="2:34">
      <c r="B12" s="75">
        <f t="shared" ca="1" si="7"/>
        <v>45332</v>
      </c>
      <c r="C12" s="76">
        <f t="shared" ca="1" si="8"/>
        <v>45340</v>
      </c>
      <c r="D12" s="80" t="str">
        <f t="shared" ca="1" si="9"/>
        <v>Voorjaar</v>
      </c>
      <c r="E12" s="17">
        <v>7</v>
      </c>
      <c r="K12" s="189"/>
      <c r="L12" s="190"/>
      <c r="M12" s="13">
        <v>44401</v>
      </c>
      <c r="N12" s="13">
        <v>44444</v>
      </c>
      <c r="O12" s="12">
        <f t="shared" si="1"/>
        <v>44401</v>
      </c>
      <c r="P12" s="18">
        <f t="shared" si="1"/>
        <v>44444</v>
      </c>
      <c r="Q12" s="17" t="s">
        <v>82</v>
      </c>
      <c r="R12" s="14" t="str">
        <f t="shared" ca="1" si="2"/>
        <v/>
      </c>
      <c r="T12" s="7">
        <f t="shared" si="10"/>
        <v>10</v>
      </c>
      <c r="U12" s="12">
        <f ca="1">IFERROR(INDEX(Kalender!C:C,MATCH(T12,Kalender!X:X,0)),"")</f>
        <v>45285</v>
      </c>
      <c r="V12" s="10" t="str">
        <f t="shared" ca="1" si="3"/>
        <v>1e kerstdag</v>
      </c>
      <c r="W12" s="23">
        <f t="shared" ca="1" si="4"/>
        <v>45285</v>
      </c>
      <c r="Z12" s="180">
        <f t="shared" ca="1" si="5"/>
        <v>44708</v>
      </c>
      <c r="AA12" s="10">
        <f ca="1">AA11+1</f>
        <v>44708</v>
      </c>
      <c r="AB12" s="54" t="s">
        <v>88</v>
      </c>
      <c r="AC12" s="8">
        <f t="shared" ca="1" si="0"/>
        <v>44708</v>
      </c>
      <c r="AF12" s="185">
        <v>1</v>
      </c>
      <c r="AG12" s="17" t="s">
        <v>87</v>
      </c>
      <c r="AH12" s="7">
        <f t="shared" si="6"/>
        <v>1</v>
      </c>
    </row>
    <row r="13" spans="2:34">
      <c r="B13" s="75">
        <f t="shared" ca="1" si="7"/>
        <v>45409</v>
      </c>
      <c r="C13" s="76">
        <f t="shared" ca="1" si="8"/>
        <v>45417</v>
      </c>
      <c r="D13" s="80" t="str">
        <f t="shared" ca="1" si="9"/>
        <v>Mei</v>
      </c>
      <c r="E13" s="17">
        <v>8</v>
      </c>
      <c r="K13" s="189"/>
      <c r="L13" s="190"/>
      <c r="M13" s="13">
        <v>44492</v>
      </c>
      <c r="N13" s="13">
        <v>44500</v>
      </c>
      <c r="O13" s="12">
        <f t="shared" si="1"/>
        <v>44492</v>
      </c>
      <c r="P13" s="18">
        <f t="shared" si="1"/>
        <v>44500</v>
      </c>
      <c r="Q13" s="17" t="s">
        <v>69</v>
      </c>
      <c r="R13" s="14" t="str">
        <f t="shared" ca="1" si="2"/>
        <v/>
      </c>
      <c r="T13" s="7">
        <f t="shared" si="10"/>
        <v>11</v>
      </c>
      <c r="U13" s="12">
        <f ca="1">IFERROR(INDEX(Kalender!C:C,MATCH(T13,Kalender!X:X,0)),"")</f>
        <v>45286</v>
      </c>
      <c r="V13" s="10" t="str">
        <f t="shared" ca="1" si="3"/>
        <v>2e kerstdag</v>
      </c>
      <c r="W13" s="23">
        <f t="shared" ca="1" si="4"/>
        <v>45286</v>
      </c>
      <c r="Z13" s="180">
        <v>0</v>
      </c>
      <c r="AA13" s="10">
        <f ca="1">AA7+49</f>
        <v>44717</v>
      </c>
      <c r="AB13" s="54" t="s">
        <v>89</v>
      </c>
      <c r="AC13" s="8">
        <f t="shared" ca="1" si="0"/>
        <v>44717</v>
      </c>
      <c r="AD13" s="13"/>
      <c r="AF13" s="185">
        <v>1</v>
      </c>
      <c r="AG13" s="17" t="s">
        <v>88</v>
      </c>
      <c r="AH13" s="7">
        <f t="shared" si="6"/>
        <v>1</v>
      </c>
    </row>
    <row r="14" spans="2:34">
      <c r="B14" s="75">
        <f t="shared" ca="1" si="7"/>
        <v>45479</v>
      </c>
      <c r="C14" s="76">
        <f t="shared" ca="1" si="8"/>
        <v>45522</v>
      </c>
      <c r="D14" s="80" t="str">
        <f t="shared" ca="1" si="9"/>
        <v>Zomer</v>
      </c>
      <c r="E14" s="17">
        <v>9</v>
      </c>
      <c r="K14" s="189"/>
      <c r="L14" s="190"/>
      <c r="M14" s="13">
        <v>44555</v>
      </c>
      <c r="N14" s="13">
        <v>44570</v>
      </c>
      <c r="O14" s="12">
        <f t="shared" si="1"/>
        <v>44555</v>
      </c>
      <c r="P14" s="18">
        <f t="shared" si="1"/>
        <v>44570</v>
      </c>
      <c r="Q14" s="17" t="s">
        <v>73</v>
      </c>
      <c r="R14" s="14" t="str">
        <f t="shared" ca="1" si="2"/>
        <v/>
      </c>
      <c r="T14" s="7">
        <f t="shared" si="10"/>
        <v>12</v>
      </c>
      <c r="U14" s="12">
        <f ca="1">IFERROR(INDEX(Kalender!C:C,MATCH(T14,Kalender!X:X,0)),"")</f>
        <v>45292</v>
      </c>
      <c r="V14" s="10" t="str">
        <f t="shared" ca="1" si="3"/>
        <v>nieuwjaar</v>
      </c>
      <c r="W14" s="23">
        <f t="shared" ca="1" si="4"/>
        <v>45292</v>
      </c>
      <c r="Z14" s="180">
        <f t="shared" ca="1" si="5"/>
        <v>44718</v>
      </c>
      <c r="AA14" s="10">
        <f ca="1">AA7+49+1</f>
        <v>44718</v>
      </c>
      <c r="AB14" s="54" t="s">
        <v>90</v>
      </c>
      <c r="AC14" s="8">
        <f t="shared" ca="1" si="0"/>
        <v>44718</v>
      </c>
      <c r="AD14" s="13"/>
      <c r="AF14" s="186">
        <v>1</v>
      </c>
      <c r="AG14" s="24" t="s">
        <v>90</v>
      </c>
      <c r="AH14" s="7">
        <f t="shared" si="6"/>
        <v>1</v>
      </c>
    </row>
    <row r="15" spans="2:34">
      <c r="B15" s="75">
        <f t="shared" ca="1" si="7"/>
        <v>45584</v>
      </c>
      <c r="C15" s="76">
        <f t="shared" ca="1" si="8"/>
        <v>45592</v>
      </c>
      <c r="D15" s="80" t="str">
        <f t="shared" ca="1" si="9"/>
        <v>Herfst</v>
      </c>
      <c r="E15" s="17">
        <v>10</v>
      </c>
      <c r="K15" s="189"/>
      <c r="L15" s="190"/>
      <c r="M15" s="13">
        <v>44618</v>
      </c>
      <c r="N15" s="13">
        <v>44626</v>
      </c>
      <c r="O15" s="12">
        <f t="shared" si="1"/>
        <v>44618</v>
      </c>
      <c r="P15" s="18">
        <f t="shared" si="1"/>
        <v>44626</v>
      </c>
      <c r="Q15" s="17" t="s">
        <v>77</v>
      </c>
      <c r="R15" s="14" t="str">
        <f t="shared" ca="1" si="2"/>
        <v/>
      </c>
      <c r="T15" s="7">
        <f t="shared" si="10"/>
        <v>13</v>
      </c>
      <c r="U15" s="12">
        <f ca="1">IFERROR(INDEX(Kalender!C:C,MATCH(T15,Kalender!X:X,0)),"")</f>
        <v>45383</v>
      </c>
      <c r="V15" s="10" t="str">
        <f t="shared" ca="1" si="3"/>
        <v>2e paasdag</v>
      </c>
      <c r="W15" s="23">
        <f t="shared" ca="1" si="4"/>
        <v>45383</v>
      </c>
      <c r="Z15" s="180">
        <f t="shared" ca="1" si="5"/>
        <v>44920</v>
      </c>
      <c r="AA15" s="10">
        <f ca="1">DATE(Y2,12,25)</f>
        <v>44920</v>
      </c>
      <c r="AB15" s="54" t="s">
        <v>71</v>
      </c>
      <c r="AC15" s="8">
        <f t="shared" ca="1" si="0"/>
        <v>44920</v>
      </c>
    </row>
    <row r="16" spans="2:34">
      <c r="B16" s="75">
        <f t="shared" ca="1" si="7"/>
        <v>45647</v>
      </c>
      <c r="C16" s="76">
        <f t="shared" ca="1" si="8"/>
        <v>45662</v>
      </c>
      <c r="D16" s="80" t="str">
        <f t="shared" ca="1" si="9"/>
        <v>Kerst</v>
      </c>
      <c r="E16" s="17">
        <v>11</v>
      </c>
      <c r="K16" s="189"/>
      <c r="L16" s="190"/>
      <c r="M16" s="13">
        <v>44681</v>
      </c>
      <c r="N16" s="13">
        <v>44689</v>
      </c>
      <c r="O16" s="12">
        <f t="shared" si="1"/>
        <v>44681</v>
      </c>
      <c r="P16" s="18">
        <f t="shared" si="1"/>
        <v>44689</v>
      </c>
      <c r="Q16" s="17" t="s">
        <v>79</v>
      </c>
      <c r="R16" s="14" t="str">
        <f t="shared" ca="1" si="2"/>
        <v/>
      </c>
      <c r="T16" s="7">
        <f t="shared" si="10"/>
        <v>14</v>
      </c>
      <c r="U16" s="12">
        <f ca="1">IFERROR(INDEX(Kalender!C:C,MATCH(T16,Kalender!X:X,0)),"")</f>
        <v>45409</v>
      </c>
      <c r="V16" s="10" t="str">
        <f t="shared" ca="1" si="3"/>
        <v>koningsdag</v>
      </c>
      <c r="W16" s="23">
        <f t="shared" ca="1" si="4"/>
        <v>45409</v>
      </c>
      <c r="Z16" s="180">
        <f t="shared" ca="1" si="5"/>
        <v>44921</v>
      </c>
      <c r="AA16" s="10">
        <f ca="1">DATE(Y2,12,26)</f>
        <v>44921</v>
      </c>
      <c r="AB16" s="54" t="s">
        <v>75</v>
      </c>
      <c r="AC16" s="8">
        <f t="shared" ca="1" si="0"/>
        <v>44921</v>
      </c>
    </row>
    <row r="17" spans="2:30">
      <c r="B17" s="75">
        <f t="shared" ca="1" si="7"/>
        <v>45710</v>
      </c>
      <c r="C17" s="76">
        <f t="shared" ca="1" si="8"/>
        <v>45718</v>
      </c>
      <c r="D17" s="80" t="str">
        <f t="shared" ca="1" si="9"/>
        <v>Voorjaar</v>
      </c>
      <c r="E17" s="17">
        <v>12</v>
      </c>
      <c r="K17" s="191"/>
      <c r="L17" s="192"/>
      <c r="M17" s="13">
        <v>44765</v>
      </c>
      <c r="N17" s="13">
        <v>44808</v>
      </c>
      <c r="O17" s="12">
        <f t="shared" si="1"/>
        <v>44765</v>
      </c>
      <c r="P17" s="18">
        <f t="shared" si="1"/>
        <v>44808</v>
      </c>
      <c r="Q17" s="17" t="s">
        <v>82</v>
      </c>
      <c r="R17" s="14" t="str">
        <f t="shared" ca="1" si="2"/>
        <v/>
      </c>
      <c r="T17" s="7">
        <f t="shared" si="10"/>
        <v>15</v>
      </c>
      <c r="U17" s="12">
        <f ca="1">IFERROR(INDEX(Kalender!C:C,MATCH(T17,Kalender!X:X,0)),"")</f>
        <v>45417</v>
      </c>
      <c r="V17" s="10" t="str">
        <f t="shared" ca="1" si="3"/>
        <v>bevrijdingsdag</v>
      </c>
      <c r="W17" s="23">
        <f t="shared" ca="1" si="4"/>
        <v>45417</v>
      </c>
      <c r="Y17" s="19">
        <f ca="1">Y2+1</f>
        <v>2023</v>
      </c>
      <c r="Z17" s="180" t="s">
        <v>64</v>
      </c>
      <c r="AA17" s="9" t="s">
        <v>65</v>
      </c>
      <c r="AB17" s="9" t="s">
        <v>65</v>
      </c>
      <c r="AC17" s="8" t="str">
        <f t="shared" si="0"/>
        <v>=====</v>
      </c>
    </row>
    <row r="18" spans="2:30">
      <c r="B18" s="75">
        <f t="shared" ca="1" si="7"/>
        <v>45773</v>
      </c>
      <c r="C18" s="76">
        <f t="shared" ca="1" si="8"/>
        <v>45781</v>
      </c>
      <c r="D18" s="80" t="str">
        <f t="shared" ca="1" si="9"/>
        <v>Mei</v>
      </c>
      <c r="E18" s="17">
        <v>13</v>
      </c>
      <c r="G18" s="196" t="s">
        <v>91</v>
      </c>
      <c r="K18" s="191"/>
      <c r="L18" s="192"/>
      <c r="M18" s="50">
        <v>44856</v>
      </c>
      <c r="N18" s="13">
        <v>44864</v>
      </c>
      <c r="O18" s="12">
        <f t="shared" si="1"/>
        <v>44856</v>
      </c>
      <c r="P18" s="18">
        <f t="shared" si="1"/>
        <v>44864</v>
      </c>
      <c r="Q18" s="17" t="s">
        <v>69</v>
      </c>
      <c r="R18" s="14" t="str">
        <f t="shared" ca="1" si="2"/>
        <v/>
      </c>
      <c r="T18" s="7">
        <f t="shared" si="10"/>
        <v>16</v>
      </c>
      <c r="U18" s="12">
        <f ca="1">IFERROR(INDEX(Kalender!C:C,MATCH(T18,Kalender!X:X,0)),"")</f>
        <v>45421</v>
      </c>
      <c r="V18" s="10" t="str">
        <f t="shared" ca="1" si="3"/>
        <v>hemelvaart</v>
      </c>
      <c r="W18" s="23">
        <f t="shared" ca="1" si="4"/>
        <v>45421</v>
      </c>
      <c r="Z18" s="180">
        <f t="shared" ca="1" si="5"/>
        <v>44927</v>
      </c>
      <c r="AA18" s="10">
        <f ca="1">DATE(Y17,1,1)</f>
        <v>44927</v>
      </c>
      <c r="AB18" s="54" t="s">
        <v>70</v>
      </c>
      <c r="AC18" s="8">
        <f t="shared" ca="1" si="0"/>
        <v>44927</v>
      </c>
    </row>
    <row r="19" spans="2:30">
      <c r="B19" s="75">
        <f t="shared" ca="1" si="7"/>
        <v>45843</v>
      </c>
      <c r="C19" s="76">
        <f t="shared" ca="1" si="8"/>
        <v>45886</v>
      </c>
      <c r="D19" s="80" t="str">
        <f t="shared" ca="1" si="9"/>
        <v>Zomer</v>
      </c>
      <c r="E19" s="17">
        <v>14</v>
      </c>
      <c r="G19" s="196" t="s">
        <v>92</v>
      </c>
      <c r="K19" s="191"/>
      <c r="L19" s="192"/>
      <c r="M19" s="13">
        <v>44919</v>
      </c>
      <c r="N19" s="13">
        <v>44934</v>
      </c>
      <c r="O19" s="12">
        <f t="shared" si="1"/>
        <v>44919</v>
      </c>
      <c r="P19" s="18">
        <f t="shared" si="1"/>
        <v>44934</v>
      </c>
      <c r="Q19" s="17" t="s">
        <v>73</v>
      </c>
      <c r="R19" s="14" t="str">
        <f t="shared" ca="1" si="2"/>
        <v/>
      </c>
      <c r="T19" s="7">
        <f t="shared" si="10"/>
        <v>17</v>
      </c>
      <c r="U19" s="12">
        <f ca="1">IFERROR(INDEX(Kalender!C:C,MATCH(T19,Kalender!X:X,0)),"")</f>
        <v>45422</v>
      </c>
      <c r="V19" s="10" t="str">
        <f t="shared" ca="1" si="3"/>
        <v>vrijdag na hemelvaart</v>
      </c>
      <c r="W19" s="23">
        <f t="shared" ca="1" si="4"/>
        <v>45422</v>
      </c>
      <c r="Z19" s="180">
        <f t="shared" si="5"/>
        <v>0</v>
      </c>
      <c r="AA19" s="10">
        <f ca="1">AA22-48</f>
        <v>44977</v>
      </c>
      <c r="AB19" s="6" t="s">
        <v>74</v>
      </c>
      <c r="AC19" s="8">
        <f t="shared" ca="1" si="0"/>
        <v>44977</v>
      </c>
    </row>
    <row r="20" spans="2:30">
      <c r="B20" s="75">
        <f t="shared" ca="1" si="7"/>
        <v>45941</v>
      </c>
      <c r="C20" s="76">
        <f t="shared" ca="1" si="8"/>
        <v>45949</v>
      </c>
      <c r="D20" s="80" t="str">
        <f t="shared" ca="1" si="9"/>
        <v>Herfst</v>
      </c>
      <c r="E20" s="17">
        <v>15</v>
      </c>
      <c r="G20" s="196" t="s">
        <v>93</v>
      </c>
      <c r="K20" s="191"/>
      <c r="L20" s="192"/>
      <c r="M20" s="13">
        <v>44975</v>
      </c>
      <c r="N20" s="13">
        <v>44983</v>
      </c>
      <c r="O20" s="12">
        <f t="shared" si="1"/>
        <v>44975</v>
      </c>
      <c r="P20" s="18">
        <f t="shared" si="1"/>
        <v>44983</v>
      </c>
      <c r="Q20" s="17" t="s">
        <v>77</v>
      </c>
      <c r="R20" s="14" t="str">
        <f t="shared" ca="1" si="2"/>
        <v/>
      </c>
      <c r="T20" s="7">
        <f t="shared" si="10"/>
        <v>18</v>
      </c>
      <c r="U20" s="12">
        <f ca="1">IFERROR(INDEX(Kalender!C:C,MATCH(T20,Kalender!X:X,0)),"")</f>
        <v>45432</v>
      </c>
      <c r="V20" s="10" t="str">
        <f t="shared" ca="1" si="3"/>
        <v>2e pinksterdag</v>
      </c>
      <c r="W20" s="23">
        <f t="shared" ca="1" si="4"/>
        <v>45432</v>
      </c>
      <c r="Z20" s="180">
        <f t="shared" si="5"/>
        <v>0</v>
      </c>
      <c r="AA20" s="10">
        <f ca="1">AA22-47</f>
        <v>44978</v>
      </c>
      <c r="AB20" s="6" t="s">
        <v>78</v>
      </c>
      <c r="AC20" s="8">
        <f t="shared" ca="1" si="0"/>
        <v>44978</v>
      </c>
    </row>
    <row r="21" spans="2:30">
      <c r="B21" s="75">
        <f t="shared" ca="1" si="7"/>
        <v>46011</v>
      </c>
      <c r="C21" s="76">
        <f t="shared" ca="1" si="8"/>
        <v>46026</v>
      </c>
      <c r="D21" s="80" t="str">
        <f t="shared" ca="1" si="9"/>
        <v>Kerst</v>
      </c>
      <c r="E21" s="17">
        <v>16</v>
      </c>
      <c r="G21" s="196" t="s">
        <v>94</v>
      </c>
      <c r="K21" s="191"/>
      <c r="L21" s="192"/>
      <c r="M21" s="13">
        <v>45045</v>
      </c>
      <c r="N21" s="13">
        <v>45053</v>
      </c>
      <c r="O21" s="12">
        <f t="shared" si="1"/>
        <v>45045</v>
      </c>
      <c r="P21" s="18">
        <f t="shared" si="1"/>
        <v>45053</v>
      </c>
      <c r="Q21" s="17" t="s">
        <v>79</v>
      </c>
      <c r="R21" s="14" t="str">
        <f t="shared" ca="1" si="2"/>
        <v/>
      </c>
      <c r="T21" s="7">
        <f t="shared" si="10"/>
        <v>19</v>
      </c>
      <c r="U21" s="12">
        <f ca="1">IFERROR(INDEX(Kalender!C:C,MATCH(T21,Kalender!X:X,0)),"")</f>
        <v>45651</v>
      </c>
      <c r="V21" s="10" t="str">
        <f t="shared" ca="1" si="3"/>
        <v>1e kerstdag</v>
      </c>
      <c r="W21" s="23">
        <f t="shared" ca="1" si="4"/>
        <v>45651</v>
      </c>
      <c r="Z21" s="180">
        <f t="shared" si="5"/>
        <v>0</v>
      </c>
      <c r="AA21" s="10">
        <f ca="1">AA22-2</f>
        <v>45023</v>
      </c>
      <c r="AB21" s="54" t="s">
        <v>80</v>
      </c>
      <c r="AC21" s="8">
        <f t="shared" ca="1" si="0"/>
        <v>45023</v>
      </c>
    </row>
    <row r="22" spans="2:30">
      <c r="B22" s="75">
        <f t="shared" ca="1" si="7"/>
        <v>46067</v>
      </c>
      <c r="C22" s="76">
        <f t="shared" ca="1" si="8"/>
        <v>46075</v>
      </c>
      <c r="D22" s="80" t="str">
        <f t="shared" ca="1" si="9"/>
        <v>Voorjaar</v>
      </c>
      <c r="E22" s="17">
        <v>17</v>
      </c>
      <c r="G22" s="196" t="s">
        <v>95</v>
      </c>
      <c r="K22" s="191"/>
      <c r="L22" s="192"/>
      <c r="M22" s="13">
        <v>45122</v>
      </c>
      <c r="N22" s="13">
        <v>45165</v>
      </c>
      <c r="O22" s="12">
        <f t="shared" si="1"/>
        <v>45122</v>
      </c>
      <c r="P22" s="18">
        <f t="shared" si="1"/>
        <v>45165</v>
      </c>
      <c r="Q22" s="17" t="s">
        <v>82</v>
      </c>
      <c r="R22" s="14" t="str">
        <f t="shared" ca="1" si="2"/>
        <v/>
      </c>
      <c r="T22" s="7">
        <f t="shared" si="10"/>
        <v>20</v>
      </c>
      <c r="U22" s="12">
        <f ca="1">IFERROR(INDEX(Kalender!C:C,MATCH(T22,Kalender!X:X,0)),"")</f>
        <v>45652</v>
      </c>
      <c r="V22" s="10" t="str">
        <f t="shared" ca="1" si="3"/>
        <v>2e kerstdag</v>
      </c>
      <c r="W22" s="23">
        <f t="shared" ca="1" si="4"/>
        <v>45652</v>
      </c>
      <c r="Z22" s="180">
        <v>0</v>
      </c>
      <c r="AA22" s="27">
        <f ca="1">ROUND(   DATE(Y17,4,1)/7  +MOD(19*MOD(Y17,19)-7,30)*14%, 0 )*7-6</f>
        <v>45025</v>
      </c>
      <c r="AB22" s="54" t="s">
        <v>83</v>
      </c>
      <c r="AC22" s="8">
        <f t="shared" ca="1" si="0"/>
        <v>45025</v>
      </c>
    </row>
    <row r="23" spans="2:30">
      <c r="B23" s="75">
        <f t="shared" ca="1" si="7"/>
        <v>46137</v>
      </c>
      <c r="C23" s="76">
        <f t="shared" ca="1" si="8"/>
        <v>46145</v>
      </c>
      <c r="D23" s="80" t="str">
        <f t="shared" ca="1" si="9"/>
        <v>Mei</v>
      </c>
      <c r="E23" s="17">
        <v>18</v>
      </c>
      <c r="K23" s="191"/>
      <c r="L23" s="192"/>
      <c r="M23" s="13">
        <v>45213</v>
      </c>
      <c r="N23" s="13">
        <v>45221</v>
      </c>
      <c r="O23" s="12">
        <f t="shared" si="1"/>
        <v>45213</v>
      </c>
      <c r="P23" s="18">
        <f t="shared" si="1"/>
        <v>45221</v>
      </c>
      <c r="Q23" s="17" t="s">
        <v>69</v>
      </c>
      <c r="R23" s="14" t="str">
        <f t="shared" ca="1" si="2"/>
        <v/>
      </c>
      <c r="T23" s="7">
        <f t="shared" si="10"/>
        <v>21</v>
      </c>
      <c r="U23" s="12" t="str">
        <f ca="1">IFERROR(INDEX(Kalender!C:C,MATCH(T23,Kalender!X:X,0)),"")</f>
        <v/>
      </c>
      <c r="V23" s="10" t="str">
        <f t="shared" ca="1" si="3"/>
        <v/>
      </c>
      <c r="W23" s="23" t="str">
        <f t="shared" ca="1" si="4"/>
        <v/>
      </c>
      <c r="Z23" s="180">
        <f t="shared" ca="1" si="5"/>
        <v>45026</v>
      </c>
      <c r="AA23" s="10">
        <f ca="1">AA22+1</f>
        <v>45026</v>
      </c>
      <c r="AB23" s="54" t="s">
        <v>84</v>
      </c>
      <c r="AC23" s="8">
        <f t="shared" ca="1" si="0"/>
        <v>45026</v>
      </c>
    </row>
    <row r="24" spans="2:30">
      <c r="B24" s="75">
        <f t="shared" ca="1" si="7"/>
        <v>46214</v>
      </c>
      <c r="C24" s="76">
        <f t="shared" ca="1" si="8"/>
        <v>46257</v>
      </c>
      <c r="D24" s="80" t="str">
        <f t="shared" ca="1" si="9"/>
        <v>Zomer</v>
      </c>
      <c r="E24" s="17">
        <v>19</v>
      </c>
      <c r="K24" s="191"/>
      <c r="L24" s="192"/>
      <c r="M24" s="13">
        <v>45283</v>
      </c>
      <c r="N24" s="13">
        <v>45298</v>
      </c>
      <c r="O24" s="12">
        <f t="shared" si="1"/>
        <v>45283</v>
      </c>
      <c r="P24" s="18">
        <f t="shared" si="1"/>
        <v>45298</v>
      </c>
      <c r="Q24" s="17" t="s">
        <v>73</v>
      </c>
      <c r="R24" s="14" t="str">
        <f t="shared" ca="1" si="2"/>
        <v/>
      </c>
      <c r="T24" s="7">
        <f t="shared" si="10"/>
        <v>22</v>
      </c>
      <c r="U24" s="12" t="str">
        <f ca="1">IFERROR(INDEX(Kalender!C:C,MATCH(T24,Kalender!X:X,0)),"")</f>
        <v/>
      </c>
      <c r="V24" s="10" t="str">
        <f t="shared" ca="1" si="3"/>
        <v/>
      </c>
      <c r="W24" s="23" t="str">
        <f t="shared" ca="1" si="4"/>
        <v/>
      </c>
      <c r="Z24" s="180">
        <f t="shared" ca="1" si="5"/>
        <v>45043</v>
      </c>
      <c r="AA24" s="10">
        <f ca="1">DATE(Y17,4,27)-(WEEKDAY(DATE(Y17,4,27),11)=7)</f>
        <v>45043</v>
      </c>
      <c r="AB24" s="54" t="s">
        <v>85</v>
      </c>
      <c r="AC24" s="8">
        <f t="shared" ca="1" si="0"/>
        <v>45043</v>
      </c>
    </row>
    <row r="25" spans="2:30">
      <c r="B25" s="75">
        <f t="shared" ca="1" si="7"/>
        <v>0</v>
      </c>
      <c r="C25" s="76">
        <f t="shared" ca="1" si="8"/>
        <v>0</v>
      </c>
      <c r="D25" s="80">
        <f t="shared" ca="1" si="9"/>
        <v>0</v>
      </c>
      <c r="E25" s="17">
        <v>20</v>
      </c>
      <c r="K25" s="191"/>
      <c r="L25" s="192"/>
      <c r="M25" s="13">
        <v>45332</v>
      </c>
      <c r="N25" s="13">
        <v>45340</v>
      </c>
      <c r="O25" s="12">
        <f t="shared" si="1"/>
        <v>45332</v>
      </c>
      <c r="P25" s="18">
        <f t="shared" si="1"/>
        <v>45340</v>
      </c>
      <c r="Q25" s="17" t="s">
        <v>77</v>
      </c>
      <c r="R25" s="14" t="str">
        <f t="shared" ca="1" si="2"/>
        <v/>
      </c>
      <c r="T25" s="7">
        <f t="shared" si="10"/>
        <v>23</v>
      </c>
      <c r="U25" s="12" t="str">
        <f ca="1">IFERROR(INDEX(Kalender!C:C,MATCH(T25,Kalender!X:X,0)),"")</f>
        <v/>
      </c>
      <c r="V25" s="10" t="str">
        <f t="shared" ca="1" si="3"/>
        <v/>
      </c>
      <c r="W25" s="23" t="str">
        <f t="shared" ca="1" si="4"/>
        <v/>
      </c>
      <c r="Z25" s="180">
        <f t="shared" ca="1" si="5"/>
        <v>45051</v>
      </c>
      <c r="AA25" s="10">
        <f ca="1">DATE(Y17,5,5)</f>
        <v>45051</v>
      </c>
      <c r="AB25" s="54" t="s">
        <v>86</v>
      </c>
      <c r="AC25" s="8">
        <f t="shared" ca="1" si="0"/>
        <v>45051</v>
      </c>
    </row>
    <row r="26" spans="2:30">
      <c r="B26" s="75">
        <f t="shared" ca="1" si="7"/>
        <v>0</v>
      </c>
      <c r="C26" s="76">
        <f t="shared" ca="1" si="8"/>
        <v>0</v>
      </c>
      <c r="D26" s="80">
        <f t="shared" ca="1" si="9"/>
        <v>0</v>
      </c>
      <c r="E26" s="17">
        <v>21</v>
      </c>
      <c r="K26" s="191"/>
      <c r="L26" s="192"/>
      <c r="M26" s="13">
        <v>45409</v>
      </c>
      <c r="N26" s="13">
        <v>45417</v>
      </c>
      <c r="O26" s="12">
        <f t="shared" si="1"/>
        <v>45409</v>
      </c>
      <c r="P26" s="18">
        <f t="shared" si="1"/>
        <v>45417</v>
      </c>
      <c r="Q26" s="17" t="s">
        <v>79</v>
      </c>
      <c r="R26" s="14" t="str">
        <f t="shared" ca="1" si="2"/>
        <v/>
      </c>
      <c r="T26" s="7">
        <f t="shared" si="10"/>
        <v>24</v>
      </c>
      <c r="U26" s="11" t="str">
        <f ca="1">IFERROR(INDEX(Kalender!C:C,MATCH(T26,Kalender!X:X,0)),"")</f>
        <v/>
      </c>
      <c r="V26" s="22" t="str">
        <f t="shared" ca="1" si="3"/>
        <v/>
      </c>
      <c r="W26" s="21" t="str">
        <f t="shared" ca="1" si="4"/>
        <v/>
      </c>
      <c r="Z26" s="180">
        <f t="shared" ca="1" si="5"/>
        <v>45064</v>
      </c>
      <c r="AA26" s="10">
        <f ca="1">AA28-10</f>
        <v>45064</v>
      </c>
      <c r="AB26" s="54" t="s">
        <v>87</v>
      </c>
      <c r="AC26" s="8">
        <f t="shared" ca="1" si="0"/>
        <v>45064</v>
      </c>
    </row>
    <row r="27" spans="2:30">
      <c r="B27" s="77">
        <f t="shared" ca="1" si="7"/>
        <v>0</v>
      </c>
      <c r="C27" s="78">
        <f t="shared" ca="1" si="8"/>
        <v>0</v>
      </c>
      <c r="D27" s="81">
        <f t="shared" ca="1" si="9"/>
        <v>0</v>
      </c>
      <c r="E27" s="24">
        <v>22</v>
      </c>
      <c r="K27" s="191"/>
      <c r="L27" s="192"/>
      <c r="M27" s="13">
        <v>45479</v>
      </c>
      <c r="N27" s="13">
        <v>45522</v>
      </c>
      <c r="O27" s="12">
        <f t="shared" si="1"/>
        <v>45479</v>
      </c>
      <c r="P27" s="18">
        <f t="shared" si="1"/>
        <v>45522</v>
      </c>
      <c r="Q27" s="17" t="s">
        <v>82</v>
      </c>
      <c r="R27" s="14" t="str">
        <f t="shared" ca="1" si="2"/>
        <v/>
      </c>
      <c r="Z27" s="180">
        <f t="shared" ca="1" si="5"/>
        <v>45065</v>
      </c>
      <c r="AA27" s="10">
        <f ca="1">AA26+1</f>
        <v>45065</v>
      </c>
      <c r="AB27" s="54" t="s">
        <v>88</v>
      </c>
      <c r="AC27" s="8">
        <f t="shared" ca="1" si="0"/>
        <v>45065</v>
      </c>
    </row>
    <row r="28" spans="2:30">
      <c r="K28" s="191"/>
      <c r="L28" s="192"/>
      <c r="M28" s="13">
        <v>45584</v>
      </c>
      <c r="N28" s="13">
        <v>45592</v>
      </c>
      <c r="O28" s="12">
        <f t="shared" si="1"/>
        <v>45584</v>
      </c>
      <c r="P28" s="18">
        <f t="shared" si="1"/>
        <v>45592</v>
      </c>
      <c r="Q28" s="17" t="s">
        <v>69</v>
      </c>
      <c r="R28" s="14" t="str">
        <f t="shared" ca="1" si="2"/>
        <v/>
      </c>
      <c r="Z28" s="180">
        <v>0</v>
      </c>
      <c r="AA28" s="10">
        <f ca="1">AA22+49</f>
        <v>45074</v>
      </c>
      <c r="AB28" s="54" t="s">
        <v>89</v>
      </c>
      <c r="AC28" s="8">
        <f t="shared" ref="AC28:AC47" ca="1" si="11">AA28</f>
        <v>45074</v>
      </c>
    </row>
    <row r="29" spans="2:30">
      <c r="K29" s="191"/>
      <c r="L29" s="192"/>
      <c r="M29" s="13">
        <v>45647</v>
      </c>
      <c r="N29" s="13">
        <v>45662</v>
      </c>
      <c r="O29" s="12">
        <f t="shared" si="1"/>
        <v>45647</v>
      </c>
      <c r="P29" s="18">
        <f t="shared" si="1"/>
        <v>45662</v>
      </c>
      <c r="Q29" s="17" t="s">
        <v>73</v>
      </c>
      <c r="R29" s="14" t="str">
        <f t="shared" ca="1" si="2"/>
        <v/>
      </c>
      <c r="Z29" s="180">
        <f t="shared" ca="1" si="5"/>
        <v>45075</v>
      </c>
      <c r="AA29" s="10">
        <f ca="1">AA22+49+1</f>
        <v>45075</v>
      </c>
      <c r="AB29" s="54" t="s">
        <v>90</v>
      </c>
      <c r="AC29" s="8">
        <f t="shared" ca="1" si="11"/>
        <v>45075</v>
      </c>
    </row>
    <row r="30" spans="2:30">
      <c r="K30" s="191"/>
      <c r="L30" s="192"/>
      <c r="M30" s="13">
        <v>45710</v>
      </c>
      <c r="N30" s="13">
        <v>45718</v>
      </c>
      <c r="O30" s="12">
        <f t="shared" si="1"/>
        <v>45710</v>
      </c>
      <c r="P30" s="18">
        <f t="shared" si="1"/>
        <v>45718</v>
      </c>
      <c r="Q30" s="17" t="s">
        <v>77</v>
      </c>
      <c r="R30" s="14" t="str">
        <f t="shared" ca="1" si="2"/>
        <v/>
      </c>
      <c r="Z30" s="180">
        <f t="shared" ca="1" si="5"/>
        <v>45285</v>
      </c>
      <c r="AA30" s="10">
        <f ca="1">DATE(Y17,12,25)</f>
        <v>45285</v>
      </c>
      <c r="AB30" s="54" t="s">
        <v>71</v>
      </c>
      <c r="AC30" s="8">
        <f t="shared" ca="1" si="11"/>
        <v>45285</v>
      </c>
    </row>
    <row r="31" spans="2:30">
      <c r="K31" s="191"/>
      <c r="L31" s="192"/>
      <c r="M31" s="13">
        <v>45773</v>
      </c>
      <c r="N31" s="13">
        <v>45781</v>
      </c>
      <c r="O31" s="12">
        <f t="shared" si="1"/>
        <v>45773</v>
      </c>
      <c r="P31" s="18">
        <f t="shared" si="1"/>
        <v>45781</v>
      </c>
      <c r="Q31" s="17" t="s">
        <v>79</v>
      </c>
      <c r="R31" s="14" t="str">
        <f t="shared" ca="1" si="2"/>
        <v/>
      </c>
      <c r="Z31" s="180">
        <f t="shared" ca="1" si="5"/>
        <v>45286</v>
      </c>
      <c r="AA31" s="10">
        <f ca="1">DATE(Y17,12,26)</f>
        <v>45286</v>
      </c>
      <c r="AB31" s="54" t="s">
        <v>75</v>
      </c>
      <c r="AC31" s="8">
        <f t="shared" ca="1" si="11"/>
        <v>45286</v>
      </c>
      <c r="AD31" s="13"/>
    </row>
    <row r="32" spans="2:30">
      <c r="K32" s="191"/>
      <c r="L32" s="192"/>
      <c r="M32" s="13">
        <v>45843</v>
      </c>
      <c r="N32" s="13">
        <v>45886</v>
      </c>
      <c r="O32" s="12">
        <f t="shared" si="1"/>
        <v>45843</v>
      </c>
      <c r="P32" s="18">
        <f t="shared" si="1"/>
        <v>45886</v>
      </c>
      <c r="Q32" s="17" t="s">
        <v>82</v>
      </c>
      <c r="R32" s="14" t="str">
        <f t="shared" ca="1" si="2"/>
        <v/>
      </c>
      <c r="Y32" s="19">
        <f ca="1">Y17+1</f>
        <v>2024</v>
      </c>
      <c r="Z32" s="180" t="s">
        <v>64</v>
      </c>
      <c r="AA32" s="9" t="s">
        <v>65</v>
      </c>
      <c r="AB32" s="9" t="s">
        <v>65</v>
      </c>
      <c r="AC32" s="8" t="str">
        <f t="shared" si="11"/>
        <v>=====</v>
      </c>
      <c r="AD32" s="13"/>
    </row>
    <row r="33" spans="11:29">
      <c r="K33" s="191"/>
      <c r="L33" s="192"/>
      <c r="M33" s="13">
        <v>45941</v>
      </c>
      <c r="N33" s="13">
        <v>45949</v>
      </c>
      <c r="O33" s="12">
        <f t="shared" si="1"/>
        <v>45941</v>
      </c>
      <c r="P33" s="18">
        <f t="shared" si="1"/>
        <v>45949</v>
      </c>
      <c r="Q33" s="17" t="s">
        <v>69</v>
      </c>
      <c r="R33" s="14" t="str">
        <f t="shared" ca="1" si="2"/>
        <v/>
      </c>
      <c r="Z33" s="180">
        <f t="shared" ca="1" si="5"/>
        <v>45292</v>
      </c>
      <c r="AA33" s="10">
        <f ca="1">DATE(Y32,1,1)</f>
        <v>45292</v>
      </c>
      <c r="AB33" s="54" t="s">
        <v>70</v>
      </c>
      <c r="AC33" s="8">
        <f t="shared" ca="1" si="11"/>
        <v>45292</v>
      </c>
    </row>
    <row r="34" spans="11:29">
      <c r="K34" s="191"/>
      <c r="L34" s="192"/>
      <c r="M34" s="13">
        <v>46011</v>
      </c>
      <c r="N34" s="13">
        <v>46026</v>
      </c>
      <c r="O34" s="12">
        <f t="shared" si="1"/>
        <v>46011</v>
      </c>
      <c r="P34" s="18">
        <f t="shared" si="1"/>
        <v>46026</v>
      </c>
      <c r="Q34" s="17" t="s">
        <v>73</v>
      </c>
      <c r="R34" s="14" t="str">
        <f t="shared" ca="1" si="2"/>
        <v/>
      </c>
      <c r="Z34" s="180">
        <f t="shared" si="5"/>
        <v>0</v>
      </c>
      <c r="AA34" s="10">
        <f ca="1">AA37-48</f>
        <v>45334</v>
      </c>
      <c r="AB34" s="6" t="s">
        <v>74</v>
      </c>
      <c r="AC34" s="8">
        <f t="shared" ca="1" si="11"/>
        <v>45334</v>
      </c>
    </row>
    <row r="35" spans="11:29">
      <c r="K35" s="191"/>
      <c r="L35" s="192"/>
      <c r="M35" s="13">
        <v>46067</v>
      </c>
      <c r="N35" s="13">
        <v>46075</v>
      </c>
      <c r="O35" s="12">
        <f t="shared" si="1"/>
        <v>46067</v>
      </c>
      <c r="P35" s="18">
        <f t="shared" si="1"/>
        <v>46075</v>
      </c>
      <c r="Q35" s="17" t="s">
        <v>77</v>
      </c>
      <c r="R35" s="14" t="str">
        <f t="shared" ca="1" si="2"/>
        <v/>
      </c>
      <c r="Z35" s="180">
        <f t="shared" si="5"/>
        <v>0</v>
      </c>
      <c r="AA35" s="10">
        <f ca="1">AA37-47</f>
        <v>45335</v>
      </c>
      <c r="AB35" s="6" t="s">
        <v>78</v>
      </c>
      <c r="AC35" s="8">
        <f t="shared" ca="1" si="11"/>
        <v>45335</v>
      </c>
    </row>
    <row r="36" spans="11:29">
      <c r="K36" s="191"/>
      <c r="L36" s="192"/>
      <c r="M36" s="13">
        <v>46137</v>
      </c>
      <c r="N36" s="13">
        <v>46145</v>
      </c>
      <c r="O36" s="12">
        <f t="shared" si="1"/>
        <v>46137</v>
      </c>
      <c r="P36" s="18">
        <f t="shared" si="1"/>
        <v>46145</v>
      </c>
      <c r="Q36" s="17" t="s">
        <v>79</v>
      </c>
      <c r="R36" s="14" t="str">
        <f t="shared" ca="1" si="2"/>
        <v/>
      </c>
      <c r="Z36" s="180">
        <f t="shared" si="5"/>
        <v>0</v>
      </c>
      <c r="AA36" s="10">
        <f ca="1">AA37-2</f>
        <v>45380</v>
      </c>
      <c r="AB36" s="54" t="s">
        <v>80</v>
      </c>
      <c r="AC36" s="8">
        <f t="shared" ca="1" si="11"/>
        <v>45380</v>
      </c>
    </row>
    <row r="37" spans="11:29">
      <c r="K37" s="193"/>
      <c r="L37" s="194"/>
      <c r="M37" s="16">
        <v>46214</v>
      </c>
      <c r="N37" s="16">
        <v>46257</v>
      </c>
      <c r="O37" s="11">
        <f t="shared" ref="O37" si="12">IF(K37&lt;&gt;"",K37,M37)</f>
        <v>46214</v>
      </c>
      <c r="P37" s="15">
        <f t="shared" ref="P37" si="13">IF(L37&lt;&gt;"",L37,N37)</f>
        <v>46257</v>
      </c>
      <c r="Q37" s="195" t="s">
        <v>82</v>
      </c>
      <c r="R37" s="14" t="str">
        <f t="shared" ref="R37" ca="1" si="14">IF(OR(P37&gt;=OFFSET(O37,1,0),P37&lt;O37),"Vakanties moeten oplopend gesorteerd zijn en geen overlap hebben.","")</f>
        <v>Vakanties moeten oplopend gesorteerd zijn en geen overlap hebben.</v>
      </c>
      <c r="Z37" s="180">
        <v>0</v>
      </c>
      <c r="AA37" s="27">
        <f ca="1">ROUND(   DATE(Y32,4,1)/7  +MOD(19*MOD(Y32,19)-7,30)*14%, 0 )*7-6</f>
        <v>45382</v>
      </c>
      <c r="AB37" s="54" t="s">
        <v>83</v>
      </c>
      <c r="AC37" s="8">
        <f t="shared" ca="1" si="11"/>
        <v>45382</v>
      </c>
    </row>
    <row r="38" spans="11:29">
      <c r="Q38" s="87"/>
      <c r="Z38" s="180">
        <f t="shared" ca="1" si="5"/>
        <v>45383</v>
      </c>
      <c r="AA38" s="10">
        <f ca="1">AA37+1</f>
        <v>45383</v>
      </c>
      <c r="AB38" s="54" t="s">
        <v>84</v>
      </c>
      <c r="AC38" s="8">
        <f t="shared" ca="1" si="11"/>
        <v>45383</v>
      </c>
    </row>
    <row r="39" spans="11:29">
      <c r="Z39" s="180">
        <f t="shared" ca="1" si="5"/>
        <v>45409</v>
      </c>
      <c r="AA39" s="10">
        <f ca="1">DATE(Y32,4,27)-(WEEKDAY(DATE(Y32,4,27),11)=7)</f>
        <v>45409</v>
      </c>
      <c r="AB39" s="54" t="s">
        <v>85</v>
      </c>
      <c r="AC39" s="8">
        <f t="shared" ca="1" si="11"/>
        <v>45409</v>
      </c>
    </row>
    <row r="40" spans="11:29">
      <c r="Z40" s="180">
        <f t="shared" ca="1" si="5"/>
        <v>45417</v>
      </c>
      <c r="AA40" s="10">
        <f ca="1">DATE(Y32,5,5)</f>
        <v>45417</v>
      </c>
      <c r="AB40" s="54" t="s">
        <v>86</v>
      </c>
      <c r="AC40" s="8">
        <f t="shared" ca="1" si="11"/>
        <v>45417</v>
      </c>
    </row>
    <row r="41" spans="11:29">
      <c r="Z41" s="180">
        <f t="shared" ca="1" si="5"/>
        <v>45421</v>
      </c>
      <c r="AA41" s="10">
        <f ca="1">AA43-10</f>
        <v>45421</v>
      </c>
      <c r="AB41" s="54" t="s">
        <v>87</v>
      </c>
      <c r="AC41" s="8">
        <f t="shared" ca="1" si="11"/>
        <v>45421</v>
      </c>
    </row>
    <row r="42" spans="11:29">
      <c r="Z42" s="180">
        <f t="shared" ca="1" si="5"/>
        <v>45422</v>
      </c>
      <c r="AA42" s="10">
        <f ca="1">AA41+1</f>
        <v>45422</v>
      </c>
      <c r="AB42" s="54" t="s">
        <v>88</v>
      </c>
      <c r="AC42" s="8">
        <f t="shared" ca="1" si="11"/>
        <v>45422</v>
      </c>
    </row>
    <row r="43" spans="11:29">
      <c r="Z43" s="180">
        <v>0</v>
      </c>
      <c r="AA43" s="10">
        <f ca="1">AA37+49</f>
        <v>45431</v>
      </c>
      <c r="AB43" s="54" t="s">
        <v>89</v>
      </c>
      <c r="AC43" s="8">
        <f t="shared" ca="1" si="11"/>
        <v>45431</v>
      </c>
    </row>
    <row r="44" spans="11:29">
      <c r="Z44" s="180">
        <f t="shared" ca="1" si="5"/>
        <v>45432</v>
      </c>
      <c r="AA44" s="10">
        <f ca="1">AA43+1</f>
        <v>45432</v>
      </c>
      <c r="AB44" s="54" t="s">
        <v>90</v>
      </c>
      <c r="AC44" s="8">
        <f t="shared" ca="1" si="11"/>
        <v>45432</v>
      </c>
    </row>
    <row r="45" spans="11:29">
      <c r="Z45" s="180">
        <f t="shared" ca="1" si="5"/>
        <v>45651</v>
      </c>
      <c r="AA45" s="10">
        <f ca="1">DATE(Y32,12,25)</f>
        <v>45651</v>
      </c>
      <c r="AB45" s="54" t="s">
        <v>71</v>
      </c>
      <c r="AC45" s="8">
        <f t="shared" ca="1" si="11"/>
        <v>45651</v>
      </c>
    </row>
    <row r="46" spans="11:29">
      <c r="Z46" s="180">
        <f t="shared" ca="1" si="5"/>
        <v>45652</v>
      </c>
      <c r="AA46" s="10">
        <f ca="1">DATE(Y32,12,26)</f>
        <v>45652</v>
      </c>
      <c r="AB46" s="54" t="s">
        <v>75</v>
      </c>
      <c r="AC46" s="8">
        <f t="shared" ca="1" si="11"/>
        <v>45652</v>
      </c>
    </row>
    <row r="47" spans="11:29">
      <c r="Z47" s="181" t="s">
        <v>65</v>
      </c>
      <c r="AA47" s="9" t="s">
        <v>65</v>
      </c>
      <c r="AB47" s="9" t="s">
        <v>65</v>
      </c>
      <c r="AC47" s="8" t="str">
        <f t="shared" si="11"/>
        <v>=====</v>
      </c>
    </row>
    <row r="49" spans="30:30">
      <c r="AD49" s="13"/>
    </row>
    <row r="50" spans="30:30">
      <c r="AD50" s="13"/>
    </row>
  </sheetData>
  <sheetProtection algorithmName="SHA-512" hashValue="w1WD+rv8Yc+lxF7eh1980J+IUpykyh6RSAVLCJ35mts4Iu2be5W5446Xj/gVXbBTGMpuj80/AJB6Al+UYCMX0A==" saltValue="k1Y8h7M0IV8kO1btu2gvIg==" spinCount="100000" sheet="1" objects="1" scenarios="1"/>
  <conditionalFormatting sqref="K3:L37">
    <cfRule type="expression" dxfId="8" priority="2">
      <formula>#REF!="VO"</formula>
    </cfRule>
  </conditionalFormatting>
  <conditionalFormatting sqref="L3:L37">
    <cfRule type="expression" dxfId="7" priority="1">
      <formula>#REF!="VO"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B1:BF1111"/>
  <sheetViews>
    <sheetView workbookViewId="0">
      <pane xSplit="1" ySplit="6" topLeftCell="B7" activePane="bottomRight" state="frozen"/>
      <selection pane="bottomRight" activeCell="X1" sqref="X1:X1048576"/>
      <selection pane="bottomLeft" activeCell="A5" sqref="A5"/>
      <selection pane="topRight" activeCell="B1" sqref="B1"/>
    </sheetView>
  </sheetViews>
  <sheetFormatPr defaultColWidth="8.875" defaultRowHeight="12.75"/>
  <cols>
    <col min="1" max="1" width="1.625" style="6" customWidth="1"/>
    <col min="2" max="2" width="3" style="6" customWidth="1"/>
    <col min="3" max="3" width="9.75" style="10" customWidth="1"/>
    <col min="4" max="4" width="2.5" style="6" customWidth="1"/>
    <col min="5" max="6" width="8.875" style="6"/>
    <col min="7" max="7" width="10" style="6" customWidth="1"/>
    <col min="8" max="11" width="2.875" style="6" customWidth="1"/>
    <col min="12" max="13" width="9.125" style="6" customWidth="1"/>
    <col min="14" max="14" width="3.5" style="6" customWidth="1"/>
    <col min="15" max="15" width="3.125" style="6" customWidth="1"/>
    <col min="16" max="17" width="9.375" style="6" customWidth="1"/>
    <col min="18" max="18" width="4" style="6" customWidth="1"/>
    <col min="19" max="19" width="3.125" style="6" customWidth="1"/>
    <col min="20" max="20" width="9.625" style="6" customWidth="1"/>
    <col min="21" max="23" width="9" style="6" customWidth="1"/>
    <col min="24" max="24" width="9.125" style="110" hidden="1" customWidth="1"/>
    <col min="25" max="47" width="9.125" style="6" customWidth="1"/>
    <col min="48" max="48" width="38.625" style="7" customWidth="1"/>
    <col min="49" max="49" width="9.125" style="7" customWidth="1"/>
    <col min="50" max="50" width="14.625" style="7" customWidth="1"/>
    <col min="51" max="52" width="4.625" style="7" customWidth="1"/>
    <col min="53" max="53" width="4.625" style="110" customWidth="1"/>
    <col min="54" max="57" width="4.625" style="7" customWidth="1"/>
    <col min="58" max="58" width="9.125" style="7" customWidth="1"/>
    <col min="59" max="60" width="9.125" style="6" customWidth="1"/>
    <col min="61" max="16384" width="8.875" style="6"/>
  </cols>
  <sheetData>
    <row r="1" spans="2:58">
      <c r="U1" s="34">
        <v>0</v>
      </c>
      <c r="V1" s="34"/>
      <c r="W1" s="34"/>
      <c r="AW1" s="110" t="str">
        <f>"Rij "&amp;ROW()</f>
        <v>Rij 1</v>
      </c>
    </row>
    <row r="2" spans="2:58" ht="3.75" customHeight="1">
      <c r="U2" s="34"/>
      <c r="V2" s="34"/>
      <c r="W2" s="34"/>
      <c r="AW2" s="110" t="str">
        <f t="shared" ref="AW2:AW43" si="0">"Rij "&amp;ROW()</f>
        <v>Rij 2</v>
      </c>
    </row>
    <row r="3" spans="2:58">
      <c r="K3" s="168"/>
      <c r="L3" s="168"/>
      <c r="M3" s="168"/>
      <c r="N3" s="168"/>
      <c r="O3" s="168"/>
      <c r="P3" s="168"/>
      <c r="Q3" s="168"/>
      <c r="R3" s="168"/>
      <c r="S3" s="168"/>
      <c r="T3" s="35">
        <f ca="1">IFERROR(T1111,0)</f>
        <v>0</v>
      </c>
      <c r="U3" s="36">
        <f>IFERROR(U1111,0)</f>
        <v>0</v>
      </c>
      <c r="V3" s="35">
        <f t="shared" ref="V3:W3" ca="1" si="1">IFERROR(V1111,0)</f>
        <v>0</v>
      </c>
      <c r="W3" s="36">
        <f t="shared" ca="1" si="1"/>
        <v>0</v>
      </c>
      <c r="AW3" s="110" t="str">
        <f t="shared" si="0"/>
        <v>Rij 3</v>
      </c>
    </row>
    <row r="4" spans="2:58" ht="3.75" customHeight="1">
      <c r="T4" s="37"/>
      <c r="U4" s="37"/>
      <c r="V4" s="37"/>
      <c r="W4" s="37"/>
      <c r="AV4" s="44"/>
      <c r="AW4" s="110" t="str">
        <f t="shared" si="0"/>
        <v>Rij 4</v>
      </c>
      <c r="AX4" s="44"/>
      <c r="AY4" s="44"/>
      <c r="AZ4" s="44"/>
      <c r="BA4" s="111"/>
      <c r="BB4" s="44"/>
      <c r="BC4" s="44"/>
      <c r="BD4" s="44"/>
      <c r="BE4" s="44"/>
      <c r="BF4" s="44"/>
    </row>
    <row r="5" spans="2:58" s="38" customFormat="1" ht="126">
      <c r="B5" s="39"/>
      <c r="C5" s="40" t="s">
        <v>96</v>
      </c>
      <c r="D5" s="41"/>
      <c r="E5" s="41" t="s">
        <v>97</v>
      </c>
      <c r="F5" s="41" t="s">
        <v>98</v>
      </c>
      <c r="G5" s="41" t="s">
        <v>99</v>
      </c>
      <c r="H5" s="42" t="s">
        <v>100</v>
      </c>
      <c r="I5" s="42" t="s">
        <v>101</v>
      </c>
      <c r="J5" s="42" t="s">
        <v>102</v>
      </c>
      <c r="K5" s="42" t="s">
        <v>103</v>
      </c>
      <c r="L5" s="86" t="s">
        <v>104</v>
      </c>
      <c r="M5" s="86" t="s">
        <v>105</v>
      </c>
      <c r="N5" s="42" t="s">
        <v>106</v>
      </c>
      <c r="O5" s="43" t="s">
        <v>107</v>
      </c>
      <c r="P5" s="86" t="s">
        <v>108</v>
      </c>
      <c r="Q5" s="86" t="s">
        <v>109</v>
      </c>
      <c r="R5" s="42" t="s">
        <v>106</v>
      </c>
      <c r="S5" s="43" t="s">
        <v>110</v>
      </c>
      <c r="T5" s="169" t="s">
        <v>111</v>
      </c>
      <c r="U5" s="170" t="s">
        <v>112</v>
      </c>
      <c r="V5" s="169" t="s">
        <v>113</v>
      </c>
      <c r="W5" s="170" t="s">
        <v>114</v>
      </c>
      <c r="X5" s="111" t="s">
        <v>115</v>
      </c>
      <c r="AV5" s="44"/>
      <c r="AW5" s="110" t="str">
        <f t="shared" si="0"/>
        <v>Rij 5</v>
      </c>
      <c r="AX5" s="44"/>
      <c r="AY5" s="44"/>
      <c r="AZ5" s="44"/>
      <c r="BA5" s="111"/>
      <c r="BB5" s="44"/>
      <c r="BC5" s="44"/>
      <c r="BD5" s="44"/>
      <c r="BE5" s="44"/>
      <c r="BF5" s="44"/>
    </row>
    <row r="6" spans="2:58" s="38" customFormat="1" ht="1.5" customHeight="1">
      <c r="C6" s="45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47"/>
      <c r="V6" s="47"/>
      <c r="W6" s="47"/>
      <c r="X6" s="111"/>
      <c r="AV6" s="44"/>
      <c r="AW6" s="110" t="str">
        <f t="shared" si="0"/>
        <v>Rij 6</v>
      </c>
      <c r="AX6" s="44"/>
      <c r="AY6" s="44"/>
      <c r="AZ6" s="44"/>
      <c r="BA6" s="111"/>
      <c r="BB6" s="44"/>
      <c r="BC6" s="44"/>
      <c r="BD6" s="44"/>
      <c r="BE6" s="44"/>
      <c r="BF6" s="44"/>
    </row>
    <row r="7" spans="2:58">
      <c r="B7" s="48">
        <f t="shared" ref="B7:B70" ca="1" si="2">C7</f>
        <v>44879</v>
      </c>
      <c r="C7" s="10">
        <f ca="1">IF(MIN(Kalender!AX22,Kalender!AX23)=0,TODAY(),MIN(Kalender!AX22,Kalender!AX23,IF(Kalender!AX29=0,AX20,AX29)))</f>
        <v>44879</v>
      </c>
      <c r="D7" s="6">
        <f t="shared" ref="D7:D70" ca="1" si="3">WEEKDAY(C7,11)</f>
        <v>1</v>
      </c>
      <c r="E7" s="10">
        <f ca="1">VLOOKUP(C7,Vakantie!O:O,1,1)</f>
        <v>44856</v>
      </c>
      <c r="F7" s="10">
        <f ca="1">INDEX(Vakantie!P:P,MATCH(E7,Vakantie!O:O,0))</f>
        <v>44864</v>
      </c>
      <c r="G7" s="6" t="str">
        <f ca="1">INDEX(Vakantie!Q:Q,MATCH(E7,Vakantie!O:O,0))</f>
        <v>Herfst</v>
      </c>
      <c r="H7" s="6">
        <f ca="1">IF(AND(C7&gt;=E7,C7&lt;=F7),1,0)</f>
        <v>0</v>
      </c>
      <c r="I7" s="6">
        <f ca="1">IFERROR(  MIN(1, VLOOKUP(C7,Vakantie!Z:Z,1,0)   ),0)</f>
        <v>0</v>
      </c>
      <c r="J7" s="6">
        <f t="shared" ref="J7:J70" ca="1" si="4">IF(AND(C7&gt;=$AX$23,C7&lt;=$AX$38),1,0)</f>
        <v>0</v>
      </c>
      <c r="K7" s="6">
        <f t="shared" ref="K7:K70" si="5">IF($AX$37=0,0,IF(AND(C7&gt;=$AX$37,C7&lt;=$AX$35),1,0))</f>
        <v>0</v>
      </c>
      <c r="L7" s="10">
        <f ca="1">VLOOKUP(C7,Zwangerschapsverlof!$B$66:$B$72,1,1)</f>
        <v>0</v>
      </c>
      <c r="M7" s="10">
        <f ca="1">INDEX(Zwangerschapsverlof!$C$66:$C$72,N7)</f>
        <v>0</v>
      </c>
      <c r="N7" s="89">
        <f ca="1">MATCH(L7,Zwangerschapsverlof!$B$66:$B$72,0)</f>
        <v>1</v>
      </c>
      <c r="O7" s="6">
        <f ca="1">IF(AND(C7&gt;=L7,C7&lt;=M7),1,0)</f>
        <v>0</v>
      </c>
      <c r="P7" s="10">
        <f ca="1">VLOOKUP(C7,Zwangerschapsverlof!$B$80:$B$86,1,1)</f>
        <v>0</v>
      </c>
      <c r="Q7" s="10">
        <f ca="1">INDEX(Zwangerschapsverlof!$C$80:$C$86,R7)</f>
        <v>0</v>
      </c>
      <c r="R7" s="89">
        <f ca="1">MATCH(P7,Zwangerschapsverlof!$B$80:$B$86,0)</f>
        <v>1</v>
      </c>
      <c r="S7" s="6">
        <f ca="1">IF(AND(C7&gt;=P7,C7&lt;=Q7),1,0)</f>
        <v>0</v>
      </c>
      <c r="T7" s="37">
        <f t="shared" ref="T7:T70" ca="1" si="6">IF(AND(OR(H7=1,I7=1),J7=1),INDEX($AY$9:$BE$9,1,D7),0)</f>
        <v>0</v>
      </c>
      <c r="U7" s="49">
        <f t="shared" ref="U7:U70" si="7">IF(K7=1,INDEX($AY$9:$BE$9,1,D7),0)</f>
        <v>0</v>
      </c>
      <c r="V7" s="37">
        <f ca="1">IF(AND(H7=0,I7=0,O7=1),INDEX(Zwangerschapsverlof!$B$66:$K$72,N7,3+D7),0)</f>
        <v>0</v>
      </c>
      <c r="W7" s="37">
        <f ca="1">IF(AND(H7=0,I7=0,S7=1),INDEX(Zwangerschapsverlof!$B$80:$K$86,R7,3+D7),0)</f>
        <v>0</v>
      </c>
      <c r="X7" s="110">
        <f t="shared" ref="X7:X70" ca="1" si="8">SUM(X6,IF(I7=1,1,0))</f>
        <v>0</v>
      </c>
      <c r="AW7" s="110" t="str">
        <f t="shared" si="0"/>
        <v>Rij 7</v>
      </c>
      <c r="AX7" s="44"/>
      <c r="AY7" s="44"/>
      <c r="AZ7" s="44"/>
      <c r="BA7" s="111"/>
      <c r="BB7" s="44"/>
      <c r="BC7" s="44"/>
      <c r="BD7" s="44"/>
      <c r="BE7" s="44"/>
      <c r="BF7" s="44"/>
    </row>
    <row r="8" spans="2:58">
      <c r="B8" s="48">
        <f t="shared" ca="1" si="2"/>
        <v>44880</v>
      </c>
      <c r="C8" s="10">
        <f t="shared" ref="C8:C71" ca="1" si="9">C7+1</f>
        <v>44880</v>
      </c>
      <c r="D8" s="6">
        <f t="shared" ca="1" si="3"/>
        <v>2</v>
      </c>
      <c r="E8" s="10">
        <f ca="1">VLOOKUP(C8,Vakantie!O:O,1,1)</f>
        <v>44856</v>
      </c>
      <c r="F8" s="10">
        <f ca="1">INDEX(Vakantie!P:P,MATCH(E8,Vakantie!O:O,0))</f>
        <v>44864</v>
      </c>
      <c r="G8" s="6" t="str">
        <f ca="1">INDEX(Vakantie!Q:Q,MATCH(E8,Vakantie!O:O,0))</f>
        <v>Herfst</v>
      </c>
      <c r="H8" s="6">
        <f t="shared" ref="H8:H70" ca="1" si="10">IF(AND(C8&gt;=E8,C8&lt;=F8),1,0)</f>
        <v>0</v>
      </c>
      <c r="I8" s="6">
        <f ca="1">IFERROR(  MIN(1, VLOOKUP(C8,Vakantie!Z:Z,1,0)   ),0)</f>
        <v>0</v>
      </c>
      <c r="J8" s="6">
        <f t="shared" ca="1" si="4"/>
        <v>0</v>
      </c>
      <c r="K8" s="6">
        <f t="shared" si="5"/>
        <v>0</v>
      </c>
      <c r="L8" s="10">
        <f ca="1">VLOOKUP(C8,Zwangerschapsverlof!$B$66:$B$72,1,1)</f>
        <v>0</v>
      </c>
      <c r="M8" s="10">
        <f ca="1">INDEX(Zwangerschapsverlof!$C$66:$C$72,N8)</f>
        <v>0</v>
      </c>
      <c r="N8" s="89">
        <f ca="1">MATCH(L8,Zwangerschapsverlof!$B$66:$B$72,0)</f>
        <v>1</v>
      </c>
      <c r="O8" s="6">
        <f t="shared" ref="O8:O71" ca="1" si="11">IF(AND(C8&gt;=L8,C8&lt;=M8),1,0)</f>
        <v>0</v>
      </c>
      <c r="P8" s="10">
        <f ca="1">VLOOKUP(C8,Zwangerschapsverlof!$B$80:$B$86,1,1)</f>
        <v>0</v>
      </c>
      <c r="Q8" s="10">
        <f ca="1">INDEX(Zwangerschapsverlof!$C$80:$C$86,R8)</f>
        <v>0</v>
      </c>
      <c r="R8" s="89">
        <f ca="1">MATCH(P8,Zwangerschapsverlof!$B$80:$B$86,0)</f>
        <v>1</v>
      </c>
      <c r="S8" s="6">
        <f t="shared" ref="S8:S71" ca="1" si="12">IF(AND(C8&gt;=P8,C8&lt;=Q8),1,0)</f>
        <v>0</v>
      </c>
      <c r="T8" s="37">
        <f t="shared" ca="1" si="6"/>
        <v>0</v>
      </c>
      <c r="U8" s="49">
        <f t="shared" si="7"/>
        <v>0</v>
      </c>
      <c r="V8" s="37">
        <f ca="1">IF(AND(H8=0,I8=0,O8=1),INDEX(Zwangerschapsverlof!$B$66:$K$72,N8,3+D8),0)</f>
        <v>0</v>
      </c>
      <c r="W8" s="37">
        <f ca="1">IF(AND(H8=0,I8=0,S8=1),INDEX(Zwangerschapsverlof!$B$80:$K$86,R8,3+D8),0)</f>
        <v>0</v>
      </c>
      <c r="X8" s="110">
        <f t="shared" ca="1" si="8"/>
        <v>0</v>
      </c>
      <c r="AV8" s="206" t="s">
        <v>116</v>
      </c>
      <c r="AW8" s="110" t="str">
        <f t="shared" si="0"/>
        <v>Rij 8</v>
      </c>
      <c r="AX8" s="120"/>
      <c r="AY8" s="120" t="s">
        <v>117</v>
      </c>
      <c r="AZ8" s="121" t="s">
        <v>118</v>
      </c>
      <c r="BA8" s="120" t="s">
        <v>119</v>
      </c>
      <c r="BB8" s="120" t="s">
        <v>120</v>
      </c>
      <c r="BC8" s="120" t="s">
        <v>121</v>
      </c>
      <c r="BD8" s="120" t="s">
        <v>122</v>
      </c>
      <c r="BE8" s="120" t="s">
        <v>123</v>
      </c>
    </row>
    <row r="9" spans="2:58">
      <c r="B9" s="48">
        <f t="shared" ca="1" si="2"/>
        <v>44881</v>
      </c>
      <c r="C9" s="10">
        <f t="shared" ca="1" si="9"/>
        <v>44881</v>
      </c>
      <c r="D9" s="6">
        <f t="shared" ca="1" si="3"/>
        <v>3</v>
      </c>
      <c r="E9" s="10">
        <f ca="1">VLOOKUP(C9,Vakantie!O:O,1,1)</f>
        <v>44856</v>
      </c>
      <c r="F9" s="10">
        <f ca="1">INDEX(Vakantie!P:P,MATCH(E9,Vakantie!O:O,0))</f>
        <v>44864</v>
      </c>
      <c r="G9" s="6" t="str">
        <f ca="1">INDEX(Vakantie!Q:Q,MATCH(E9,Vakantie!O:O,0))</f>
        <v>Herfst</v>
      </c>
      <c r="H9" s="6">
        <f t="shared" ca="1" si="10"/>
        <v>0</v>
      </c>
      <c r="I9" s="6">
        <f ca="1">IFERROR(  MIN(1, VLOOKUP(C9,Vakantie!Z:Z,1,0)   ),0)</f>
        <v>0</v>
      </c>
      <c r="J9" s="6">
        <f t="shared" ca="1" si="4"/>
        <v>0</v>
      </c>
      <c r="K9" s="6">
        <f t="shared" si="5"/>
        <v>0</v>
      </c>
      <c r="L9" s="10">
        <f ca="1">VLOOKUP(C9,Zwangerschapsverlof!$B$66:$B$72,1,1)</f>
        <v>0</v>
      </c>
      <c r="M9" s="10">
        <f ca="1">INDEX(Zwangerschapsverlof!$C$66:$C$72,N9)</f>
        <v>0</v>
      </c>
      <c r="N9" s="89">
        <f ca="1">MATCH(L9,Zwangerschapsverlof!$B$66:$B$72,0)</f>
        <v>1</v>
      </c>
      <c r="O9" s="6">
        <f t="shared" ca="1" si="11"/>
        <v>0</v>
      </c>
      <c r="P9" s="10">
        <f ca="1">VLOOKUP(C9,Zwangerschapsverlof!$B$80:$B$86,1,1)</f>
        <v>0</v>
      </c>
      <c r="Q9" s="10">
        <f ca="1">INDEX(Zwangerschapsverlof!$C$80:$C$86,R9)</f>
        <v>0</v>
      </c>
      <c r="R9" s="89">
        <f ca="1">MATCH(P9,Zwangerschapsverlof!$B$80:$B$86,0)</f>
        <v>1</v>
      </c>
      <c r="S9" s="6">
        <f t="shared" ca="1" si="12"/>
        <v>0</v>
      </c>
      <c r="T9" s="37">
        <f t="shared" ca="1" si="6"/>
        <v>0</v>
      </c>
      <c r="U9" s="49">
        <f t="shared" si="7"/>
        <v>0</v>
      </c>
      <c r="V9" s="37">
        <f ca="1">IF(AND(H9=0,I9=0,O9=1),INDEX(Zwangerschapsverlof!$B$66:$K$72,N9,3+D9),0)</f>
        <v>0</v>
      </c>
      <c r="W9" s="37">
        <f ca="1">IF(AND(H9=0,I9=0,S9=1),INDEX(Zwangerschapsverlof!$B$80:$K$86,R9,3+D9),0)</f>
        <v>0</v>
      </c>
      <c r="X9" s="110">
        <f t="shared" ca="1" si="8"/>
        <v>0</v>
      </c>
      <c r="AV9" s="118" t="s">
        <v>124</v>
      </c>
      <c r="AW9" s="110" t="str">
        <f t="shared" si="0"/>
        <v>Rij 9</v>
      </c>
      <c r="AX9" s="122" t="s">
        <v>125</v>
      </c>
      <c r="AY9" s="123">
        <f>Zwangerschapsverlof!E41</f>
        <v>0</v>
      </c>
      <c r="AZ9" s="124">
        <f>Zwangerschapsverlof!F41</f>
        <v>0</v>
      </c>
      <c r="BA9" s="125">
        <f>Zwangerschapsverlof!G41</f>
        <v>0</v>
      </c>
      <c r="BB9" s="125">
        <f>Zwangerschapsverlof!H41</f>
        <v>0</v>
      </c>
      <c r="BC9" s="126">
        <f>Zwangerschapsverlof!I41</f>
        <v>0</v>
      </c>
      <c r="BD9" s="127"/>
      <c r="BE9" s="128"/>
    </row>
    <row r="10" spans="2:58">
      <c r="B10" s="48">
        <f t="shared" ca="1" si="2"/>
        <v>44882</v>
      </c>
      <c r="C10" s="10">
        <f t="shared" ca="1" si="9"/>
        <v>44882</v>
      </c>
      <c r="D10" s="6">
        <f t="shared" ca="1" si="3"/>
        <v>4</v>
      </c>
      <c r="E10" s="10">
        <f ca="1">VLOOKUP(C10,Vakantie!O:O,1,1)</f>
        <v>44856</v>
      </c>
      <c r="F10" s="10">
        <f ca="1">INDEX(Vakantie!P:P,MATCH(E10,Vakantie!O:O,0))</f>
        <v>44864</v>
      </c>
      <c r="G10" s="6" t="str">
        <f ca="1">INDEX(Vakantie!Q:Q,MATCH(E10,Vakantie!O:O,0))</f>
        <v>Herfst</v>
      </c>
      <c r="H10" s="6">
        <f t="shared" ca="1" si="10"/>
        <v>0</v>
      </c>
      <c r="I10" s="6">
        <f ca="1">IFERROR(  MIN(1, VLOOKUP(C10,Vakantie!Z:Z,1,0)   ),0)</f>
        <v>0</v>
      </c>
      <c r="J10" s="6">
        <f t="shared" ca="1" si="4"/>
        <v>0</v>
      </c>
      <c r="K10" s="6">
        <f t="shared" si="5"/>
        <v>0</v>
      </c>
      <c r="L10" s="10">
        <f ca="1">VLOOKUP(C10,Zwangerschapsverlof!$B$66:$B$72,1,1)</f>
        <v>0</v>
      </c>
      <c r="M10" s="10">
        <f ca="1">INDEX(Zwangerschapsverlof!$C$66:$C$72,N10)</f>
        <v>0</v>
      </c>
      <c r="N10" s="89">
        <f ca="1">MATCH(L10,Zwangerschapsverlof!$B$66:$B$72,0)</f>
        <v>1</v>
      </c>
      <c r="O10" s="6">
        <f t="shared" ca="1" si="11"/>
        <v>0</v>
      </c>
      <c r="P10" s="10">
        <f ca="1">VLOOKUP(C10,Zwangerschapsverlof!$B$80:$B$86,1,1)</f>
        <v>0</v>
      </c>
      <c r="Q10" s="10">
        <f ca="1">INDEX(Zwangerschapsverlof!$C$80:$C$86,R10)</f>
        <v>0</v>
      </c>
      <c r="R10" s="89">
        <f ca="1">MATCH(P10,Zwangerschapsverlof!$B$80:$B$86,0)</f>
        <v>1</v>
      </c>
      <c r="S10" s="6">
        <f t="shared" ca="1" si="12"/>
        <v>0</v>
      </c>
      <c r="T10" s="37">
        <f t="shared" ca="1" si="6"/>
        <v>0</v>
      </c>
      <c r="U10" s="49">
        <f t="shared" si="7"/>
        <v>0</v>
      </c>
      <c r="V10" s="37">
        <f ca="1">IF(AND(H10=0,I10=0,O10=1),INDEX(Zwangerschapsverlof!$B$66:$K$72,N10,3+D10),0)</f>
        <v>0</v>
      </c>
      <c r="W10" s="37">
        <f ca="1">IF(AND(H10=0,I10=0,S10=1),INDEX(Zwangerschapsverlof!$B$80:$K$86,R10,3+D10),0)</f>
        <v>0</v>
      </c>
      <c r="X10" s="110">
        <f t="shared" ca="1" si="8"/>
        <v>0</v>
      </c>
      <c r="AV10" s="119" t="s">
        <v>9</v>
      </c>
      <c r="AW10" s="110" t="str">
        <f t="shared" si="0"/>
        <v>Rij 10</v>
      </c>
    </row>
    <row r="11" spans="2:58">
      <c r="B11" s="48">
        <f t="shared" ca="1" si="2"/>
        <v>44883</v>
      </c>
      <c r="C11" s="10">
        <f t="shared" ca="1" si="9"/>
        <v>44883</v>
      </c>
      <c r="D11" s="6">
        <f t="shared" ca="1" si="3"/>
        <v>5</v>
      </c>
      <c r="E11" s="10">
        <f ca="1">VLOOKUP(C11,Vakantie!O:O,1,1)</f>
        <v>44856</v>
      </c>
      <c r="F11" s="10">
        <f ca="1">INDEX(Vakantie!P:P,MATCH(E11,Vakantie!O:O,0))</f>
        <v>44864</v>
      </c>
      <c r="G11" s="6" t="str">
        <f ca="1">INDEX(Vakantie!Q:Q,MATCH(E11,Vakantie!O:O,0))</f>
        <v>Herfst</v>
      </c>
      <c r="H11" s="6">
        <f t="shared" ca="1" si="10"/>
        <v>0</v>
      </c>
      <c r="I11" s="6">
        <f ca="1">IFERROR(  MIN(1, VLOOKUP(C11,Vakantie!Z:Z,1,0)   ),0)</f>
        <v>0</v>
      </c>
      <c r="J11" s="6">
        <f t="shared" ca="1" si="4"/>
        <v>0</v>
      </c>
      <c r="K11" s="6">
        <f t="shared" si="5"/>
        <v>0</v>
      </c>
      <c r="L11" s="10">
        <f ca="1">VLOOKUP(C11,Zwangerschapsverlof!$B$66:$B$72,1,1)</f>
        <v>0</v>
      </c>
      <c r="M11" s="10">
        <f ca="1">INDEX(Zwangerschapsverlof!$C$66:$C$72,N11)</f>
        <v>0</v>
      </c>
      <c r="N11" s="89">
        <f ca="1">MATCH(L11,Zwangerschapsverlof!$B$66:$B$72,0)</f>
        <v>1</v>
      </c>
      <c r="O11" s="6">
        <f t="shared" ca="1" si="11"/>
        <v>0</v>
      </c>
      <c r="P11" s="10">
        <f ca="1">VLOOKUP(C11,Zwangerschapsverlof!$B$80:$B$86,1,1)</f>
        <v>0</v>
      </c>
      <c r="Q11" s="10">
        <f ca="1">INDEX(Zwangerschapsverlof!$C$80:$C$86,R11)</f>
        <v>0</v>
      </c>
      <c r="R11" s="89">
        <f ca="1">MATCH(P11,Zwangerschapsverlof!$B$80:$B$86,0)</f>
        <v>1</v>
      </c>
      <c r="S11" s="6">
        <f t="shared" ca="1" si="12"/>
        <v>0</v>
      </c>
      <c r="T11" s="37">
        <f t="shared" ca="1" si="6"/>
        <v>0</v>
      </c>
      <c r="U11" s="49">
        <f t="shared" si="7"/>
        <v>0</v>
      </c>
      <c r="V11" s="37">
        <f ca="1">IF(AND(H11=0,I11=0,O11=1),INDEX(Zwangerschapsverlof!$B$66:$K$72,N11,3+D11),0)</f>
        <v>0</v>
      </c>
      <c r="W11" s="37">
        <f ca="1">IF(AND(H11=0,I11=0,S11=1),INDEX(Zwangerschapsverlof!$B$80:$K$86,R11,3+D11),0)</f>
        <v>0</v>
      </c>
      <c r="X11" s="110">
        <f t="shared" ca="1" si="8"/>
        <v>0</v>
      </c>
      <c r="AV11" s="115"/>
      <c r="AW11" s="110" t="str">
        <f t="shared" si="0"/>
        <v>Rij 11</v>
      </c>
      <c r="AX11" s="115"/>
      <c r="AY11" s="116"/>
      <c r="AZ11" s="117"/>
      <c r="BA11" s="116"/>
      <c r="BB11" s="116"/>
      <c r="BC11" s="116"/>
      <c r="BD11" s="116"/>
      <c r="BE11" s="116"/>
    </row>
    <row r="12" spans="2:58">
      <c r="B12" s="48">
        <f t="shared" ca="1" si="2"/>
        <v>44884</v>
      </c>
      <c r="C12" s="10">
        <f t="shared" ca="1" si="9"/>
        <v>44884</v>
      </c>
      <c r="D12" s="6">
        <f t="shared" ca="1" si="3"/>
        <v>6</v>
      </c>
      <c r="E12" s="10">
        <f ca="1">VLOOKUP(C12,Vakantie!O:O,1,1)</f>
        <v>44856</v>
      </c>
      <c r="F12" s="10">
        <f ca="1">INDEX(Vakantie!P:P,MATCH(E12,Vakantie!O:O,0))</f>
        <v>44864</v>
      </c>
      <c r="G12" s="6" t="str">
        <f ca="1">INDEX(Vakantie!Q:Q,MATCH(E12,Vakantie!O:O,0))</f>
        <v>Herfst</v>
      </c>
      <c r="H12" s="6">
        <f t="shared" ca="1" si="10"/>
        <v>0</v>
      </c>
      <c r="I12" s="6">
        <f ca="1">IFERROR(  MIN(1, VLOOKUP(C12,Vakantie!Z:Z,1,0)   ),0)</f>
        <v>0</v>
      </c>
      <c r="J12" s="6">
        <f t="shared" ca="1" si="4"/>
        <v>0</v>
      </c>
      <c r="K12" s="6">
        <f t="shared" si="5"/>
        <v>0</v>
      </c>
      <c r="L12" s="10">
        <f ca="1">VLOOKUP(C12,Zwangerschapsverlof!$B$66:$B$72,1,1)</f>
        <v>0</v>
      </c>
      <c r="M12" s="10">
        <f ca="1">INDEX(Zwangerschapsverlof!$C$66:$C$72,N12)</f>
        <v>0</v>
      </c>
      <c r="N12" s="89">
        <f ca="1">MATCH(L12,Zwangerschapsverlof!$B$66:$B$72,0)</f>
        <v>1</v>
      </c>
      <c r="O12" s="6">
        <f t="shared" ca="1" si="11"/>
        <v>0</v>
      </c>
      <c r="P12" s="10">
        <f ca="1">VLOOKUP(C12,Zwangerschapsverlof!$B$80:$B$86,1,1)</f>
        <v>0</v>
      </c>
      <c r="Q12" s="10">
        <f ca="1">INDEX(Zwangerschapsverlof!$C$80:$C$86,R12)</f>
        <v>0</v>
      </c>
      <c r="R12" s="89">
        <f ca="1">MATCH(P12,Zwangerschapsverlof!$B$80:$B$86,0)</f>
        <v>1</v>
      </c>
      <c r="S12" s="6">
        <f t="shared" ca="1" si="12"/>
        <v>0</v>
      </c>
      <c r="T12" s="37">
        <f t="shared" ca="1" si="6"/>
        <v>0</v>
      </c>
      <c r="U12" s="49">
        <f t="shared" si="7"/>
        <v>0</v>
      </c>
      <c r="V12" s="37">
        <f ca="1">IF(AND(H12=0,I12=0,O12=1),INDEX(Zwangerschapsverlof!$B$66:$K$72,N12,3+D12),0)</f>
        <v>0</v>
      </c>
      <c r="W12" s="37">
        <f ca="1">IF(AND(H12=0,I12=0,S12=1),INDEX(Zwangerschapsverlof!$B$80:$K$86,R12,3+D12),0)</f>
        <v>0</v>
      </c>
      <c r="X12" s="110">
        <f t="shared" ca="1" si="8"/>
        <v>0</v>
      </c>
      <c r="AW12" s="110" t="str">
        <f t="shared" si="0"/>
        <v>Rij 12</v>
      </c>
      <c r="AX12" s="110"/>
      <c r="BA12" s="7"/>
    </row>
    <row r="13" spans="2:58">
      <c r="B13" s="48">
        <f t="shared" ca="1" si="2"/>
        <v>44885</v>
      </c>
      <c r="C13" s="10">
        <f t="shared" ca="1" si="9"/>
        <v>44885</v>
      </c>
      <c r="D13" s="6">
        <f t="shared" ca="1" si="3"/>
        <v>7</v>
      </c>
      <c r="E13" s="10">
        <f ca="1">VLOOKUP(C13,Vakantie!O:O,1,1)</f>
        <v>44856</v>
      </c>
      <c r="F13" s="10">
        <f ca="1">INDEX(Vakantie!P:P,MATCH(E13,Vakantie!O:O,0))</f>
        <v>44864</v>
      </c>
      <c r="G13" s="6" t="str">
        <f ca="1">INDEX(Vakantie!Q:Q,MATCH(E13,Vakantie!O:O,0))</f>
        <v>Herfst</v>
      </c>
      <c r="H13" s="6">
        <f t="shared" ca="1" si="10"/>
        <v>0</v>
      </c>
      <c r="I13" s="6">
        <f ca="1">IFERROR(  MIN(1, VLOOKUP(C13,Vakantie!Z:Z,1,0)   ),0)</f>
        <v>0</v>
      </c>
      <c r="J13" s="6">
        <f t="shared" ca="1" si="4"/>
        <v>0</v>
      </c>
      <c r="K13" s="6">
        <f t="shared" si="5"/>
        <v>0</v>
      </c>
      <c r="L13" s="10">
        <f ca="1">VLOOKUP(C13,Zwangerschapsverlof!$B$66:$B$72,1,1)</f>
        <v>0</v>
      </c>
      <c r="M13" s="10">
        <f ca="1">INDEX(Zwangerschapsverlof!$C$66:$C$72,N13)</f>
        <v>0</v>
      </c>
      <c r="N13" s="89">
        <f ca="1">MATCH(L13,Zwangerschapsverlof!$B$66:$B$72,0)</f>
        <v>1</v>
      </c>
      <c r="O13" s="6">
        <f t="shared" ca="1" si="11"/>
        <v>0</v>
      </c>
      <c r="P13" s="10">
        <f ca="1">VLOOKUP(C13,Zwangerschapsverlof!$B$80:$B$86,1,1)</f>
        <v>0</v>
      </c>
      <c r="Q13" s="10">
        <f ca="1">INDEX(Zwangerschapsverlof!$C$80:$C$86,R13)</f>
        <v>0</v>
      </c>
      <c r="R13" s="89">
        <f ca="1">MATCH(P13,Zwangerschapsverlof!$B$80:$B$86,0)</f>
        <v>1</v>
      </c>
      <c r="S13" s="6">
        <f t="shared" ca="1" si="12"/>
        <v>0</v>
      </c>
      <c r="T13" s="37">
        <f t="shared" ca="1" si="6"/>
        <v>0</v>
      </c>
      <c r="U13" s="49">
        <f t="shared" si="7"/>
        <v>0</v>
      </c>
      <c r="V13" s="37">
        <f ca="1">IF(AND(H13=0,I13=0,O13=1),INDEX(Zwangerschapsverlof!$B$66:$K$72,N13,3+D13),0)</f>
        <v>0</v>
      </c>
      <c r="W13" s="37">
        <f ca="1">IF(AND(H13=0,I13=0,S13=1),INDEX(Zwangerschapsverlof!$B$80:$K$86,R13,3+D13),0)</f>
        <v>0</v>
      </c>
      <c r="X13" s="110">
        <f t="shared" ca="1" si="8"/>
        <v>0</v>
      </c>
      <c r="AV13" s="7" t="s">
        <v>126</v>
      </c>
      <c r="AW13" s="110" t="str">
        <f t="shared" si="0"/>
        <v>Rij 13</v>
      </c>
      <c r="AX13" s="112">
        <f>MAX(Zwangerschapsverlof!C80:C86)</f>
        <v>0</v>
      </c>
    </row>
    <row r="14" spans="2:58">
      <c r="B14" s="48">
        <f t="shared" ca="1" si="2"/>
        <v>44886</v>
      </c>
      <c r="C14" s="10">
        <f t="shared" ca="1" si="9"/>
        <v>44886</v>
      </c>
      <c r="D14" s="6">
        <f t="shared" ca="1" si="3"/>
        <v>1</v>
      </c>
      <c r="E14" s="10">
        <f ca="1">VLOOKUP(C14,Vakantie!O:O,1,1)</f>
        <v>44856</v>
      </c>
      <c r="F14" s="10">
        <f ca="1">INDEX(Vakantie!P:P,MATCH(E14,Vakantie!O:O,0))</f>
        <v>44864</v>
      </c>
      <c r="G14" s="6" t="str">
        <f ca="1">INDEX(Vakantie!Q:Q,MATCH(E14,Vakantie!O:O,0))</f>
        <v>Herfst</v>
      </c>
      <c r="H14" s="6">
        <f t="shared" ca="1" si="10"/>
        <v>0</v>
      </c>
      <c r="I14" s="6">
        <f ca="1">IFERROR(  MIN(1, VLOOKUP(C14,Vakantie!Z:Z,1,0)   ),0)</f>
        <v>0</v>
      </c>
      <c r="J14" s="6">
        <f t="shared" ca="1" si="4"/>
        <v>0</v>
      </c>
      <c r="K14" s="6">
        <f t="shared" si="5"/>
        <v>0</v>
      </c>
      <c r="L14" s="10">
        <f ca="1">VLOOKUP(C14,Zwangerschapsverlof!$B$66:$B$72,1,1)</f>
        <v>0</v>
      </c>
      <c r="M14" s="10">
        <f ca="1">INDEX(Zwangerschapsverlof!$C$66:$C$72,N14)</f>
        <v>0</v>
      </c>
      <c r="N14" s="89">
        <f ca="1">MATCH(L14,Zwangerschapsverlof!$B$66:$B$72,0)</f>
        <v>1</v>
      </c>
      <c r="O14" s="6">
        <f t="shared" ca="1" si="11"/>
        <v>0</v>
      </c>
      <c r="P14" s="10">
        <f ca="1">VLOOKUP(C14,Zwangerschapsverlof!$B$80:$B$86,1,1)</f>
        <v>0</v>
      </c>
      <c r="Q14" s="10">
        <f ca="1">INDEX(Zwangerschapsverlof!$C$80:$C$86,R14)</f>
        <v>0</v>
      </c>
      <c r="R14" s="89">
        <f ca="1">MATCH(P14,Zwangerschapsverlof!$B$80:$B$86,0)</f>
        <v>1</v>
      </c>
      <c r="S14" s="6">
        <f t="shared" ca="1" si="12"/>
        <v>0</v>
      </c>
      <c r="T14" s="37">
        <f t="shared" ca="1" si="6"/>
        <v>0</v>
      </c>
      <c r="U14" s="49">
        <f t="shared" si="7"/>
        <v>0</v>
      </c>
      <c r="V14" s="37">
        <f ca="1">IF(AND(H14=0,I14=0,O14=1),INDEX(Zwangerschapsverlof!$B$66:$K$72,N14,3+D14),0)</f>
        <v>0</v>
      </c>
      <c r="W14" s="37">
        <f ca="1">IF(AND(H14=0,I14=0,S14=1),INDEX(Zwangerschapsverlof!$B$80:$K$86,R14,3+D14),0)</f>
        <v>0</v>
      </c>
      <c r="X14" s="110">
        <f t="shared" ca="1" si="8"/>
        <v>0</v>
      </c>
      <c r="AV14" s="7" t="s">
        <v>127</v>
      </c>
      <c r="AW14" s="110" t="str">
        <f t="shared" si="0"/>
        <v>Rij 14</v>
      </c>
      <c r="AX14" s="112">
        <f>MAX(AX28,AX35,AX13)</f>
        <v>0</v>
      </c>
      <c r="BA14" s="7"/>
    </row>
    <row r="15" spans="2:58">
      <c r="B15" s="48">
        <f t="shared" ca="1" si="2"/>
        <v>44887</v>
      </c>
      <c r="C15" s="10">
        <f t="shared" ca="1" si="9"/>
        <v>44887</v>
      </c>
      <c r="D15" s="6">
        <f t="shared" ca="1" si="3"/>
        <v>2</v>
      </c>
      <c r="E15" s="10">
        <f ca="1">VLOOKUP(C15,Vakantie!O:O,1,1)</f>
        <v>44856</v>
      </c>
      <c r="F15" s="10">
        <f ca="1">INDEX(Vakantie!P:P,MATCH(E15,Vakantie!O:O,0))</f>
        <v>44864</v>
      </c>
      <c r="G15" s="6" t="str">
        <f ca="1">INDEX(Vakantie!Q:Q,MATCH(E15,Vakantie!O:O,0))</f>
        <v>Herfst</v>
      </c>
      <c r="H15" s="6">
        <f t="shared" ca="1" si="10"/>
        <v>0</v>
      </c>
      <c r="I15" s="6">
        <f ca="1">IFERROR(  MIN(1, VLOOKUP(C15,Vakantie!Z:Z,1,0)   ),0)</f>
        <v>0</v>
      </c>
      <c r="J15" s="6">
        <f t="shared" ca="1" si="4"/>
        <v>0</v>
      </c>
      <c r="K15" s="6">
        <f t="shared" si="5"/>
        <v>0</v>
      </c>
      <c r="L15" s="10">
        <f ca="1">VLOOKUP(C15,Zwangerschapsverlof!$B$66:$B$72,1,1)</f>
        <v>0</v>
      </c>
      <c r="M15" s="10">
        <f ca="1">INDEX(Zwangerschapsverlof!$C$66:$C$72,N15)</f>
        <v>0</v>
      </c>
      <c r="N15" s="89">
        <f ca="1">MATCH(L15,Zwangerschapsverlof!$B$66:$B$72,0)</f>
        <v>1</v>
      </c>
      <c r="O15" s="6">
        <f t="shared" ca="1" si="11"/>
        <v>0</v>
      </c>
      <c r="P15" s="10">
        <f ca="1">VLOOKUP(C15,Zwangerschapsverlof!$B$80:$B$86,1,1)</f>
        <v>0</v>
      </c>
      <c r="Q15" s="10">
        <f ca="1">INDEX(Zwangerschapsverlof!$C$80:$C$86,R15)</f>
        <v>0</v>
      </c>
      <c r="R15" s="89">
        <f ca="1">MATCH(P15,Zwangerschapsverlof!$B$80:$B$86,0)</f>
        <v>1</v>
      </c>
      <c r="S15" s="6">
        <f t="shared" ca="1" si="12"/>
        <v>0</v>
      </c>
      <c r="T15" s="37">
        <f t="shared" ca="1" si="6"/>
        <v>0</v>
      </c>
      <c r="U15" s="49">
        <f t="shared" si="7"/>
        <v>0</v>
      </c>
      <c r="V15" s="37">
        <f ca="1">IF(AND(H15=0,I15=0,O15=1),INDEX(Zwangerschapsverlof!$B$66:$K$72,N15,3+D15),0)</f>
        <v>0</v>
      </c>
      <c r="W15" s="37">
        <f ca="1">IF(AND(H15=0,I15=0,S15=1),INDEX(Zwangerschapsverlof!$B$80:$K$86,R15,3+D15),0)</f>
        <v>0</v>
      </c>
      <c r="X15" s="110">
        <f t="shared" ca="1" si="8"/>
        <v>0</v>
      </c>
      <c r="AV15" s="7" t="s">
        <v>128</v>
      </c>
      <c r="AW15" s="110" t="str">
        <f t="shared" si="0"/>
        <v>Rij 15</v>
      </c>
      <c r="AX15" s="112">
        <f ca="1">MIN(MAX(C:C),MAX(Vakantie!P:P),MAX(Vakantie!AA:AA))</f>
        <v>45652</v>
      </c>
      <c r="BA15" s="7"/>
    </row>
    <row r="16" spans="2:58">
      <c r="B16" s="48">
        <f t="shared" ca="1" si="2"/>
        <v>44888</v>
      </c>
      <c r="C16" s="10">
        <f t="shared" ca="1" si="9"/>
        <v>44888</v>
      </c>
      <c r="D16" s="6">
        <f t="shared" ca="1" si="3"/>
        <v>3</v>
      </c>
      <c r="E16" s="10">
        <f ca="1">VLOOKUP(C16,Vakantie!O:O,1,1)</f>
        <v>44856</v>
      </c>
      <c r="F16" s="10">
        <f ca="1">INDEX(Vakantie!P:P,MATCH(E16,Vakantie!O:O,0))</f>
        <v>44864</v>
      </c>
      <c r="G16" s="6" t="str">
        <f ca="1">INDEX(Vakantie!Q:Q,MATCH(E16,Vakantie!O:O,0))</f>
        <v>Herfst</v>
      </c>
      <c r="H16" s="6">
        <f t="shared" ca="1" si="10"/>
        <v>0</v>
      </c>
      <c r="I16" s="6">
        <f ca="1">IFERROR(  MIN(1, VLOOKUP(C16,Vakantie!Z:Z,1,0)   ),0)</f>
        <v>0</v>
      </c>
      <c r="J16" s="6">
        <f t="shared" ca="1" si="4"/>
        <v>0</v>
      </c>
      <c r="K16" s="6">
        <f t="shared" si="5"/>
        <v>0</v>
      </c>
      <c r="L16" s="10">
        <f ca="1">VLOOKUP(C16,Zwangerschapsverlof!$B$66:$B$72,1,1)</f>
        <v>0</v>
      </c>
      <c r="M16" s="10">
        <f ca="1">INDEX(Zwangerschapsverlof!$C$66:$C$72,N16)</f>
        <v>0</v>
      </c>
      <c r="N16" s="89">
        <f ca="1">MATCH(L16,Zwangerschapsverlof!$B$66:$B$72,0)</f>
        <v>1</v>
      </c>
      <c r="O16" s="6">
        <f t="shared" ca="1" si="11"/>
        <v>0</v>
      </c>
      <c r="P16" s="10">
        <f ca="1">VLOOKUP(C16,Zwangerschapsverlof!$B$80:$B$86,1,1)</f>
        <v>0</v>
      </c>
      <c r="Q16" s="10">
        <f ca="1">INDEX(Zwangerschapsverlof!$C$80:$C$86,R16)</f>
        <v>0</v>
      </c>
      <c r="R16" s="89">
        <f ca="1">MATCH(P16,Zwangerschapsverlof!$B$80:$B$86,0)</f>
        <v>1</v>
      </c>
      <c r="S16" s="6">
        <f t="shared" ca="1" si="12"/>
        <v>0</v>
      </c>
      <c r="T16" s="37">
        <f t="shared" ca="1" si="6"/>
        <v>0</v>
      </c>
      <c r="U16" s="49">
        <f t="shared" si="7"/>
        <v>0</v>
      </c>
      <c r="V16" s="37">
        <f ca="1">IF(AND(H16=0,I16=0,O16=1),INDEX(Zwangerschapsverlof!$B$66:$K$72,N16,3+D16),0)</f>
        <v>0</v>
      </c>
      <c r="W16" s="37">
        <f ca="1">IF(AND(H16=0,I16=0,S16=1),INDEX(Zwangerschapsverlof!$B$80:$K$86,R16,3+D16),0)</f>
        <v>0</v>
      </c>
      <c r="X16" s="110">
        <f t="shared" ca="1" si="8"/>
        <v>0</v>
      </c>
      <c r="AW16" s="110" t="str">
        <f t="shared" si="0"/>
        <v>Rij 16</v>
      </c>
      <c r="AX16" s="110"/>
      <c r="BA16" s="7"/>
    </row>
    <row r="17" spans="2:53">
      <c r="B17" s="48">
        <f t="shared" ca="1" si="2"/>
        <v>44889</v>
      </c>
      <c r="C17" s="10">
        <f t="shared" ca="1" si="9"/>
        <v>44889</v>
      </c>
      <c r="D17" s="6">
        <f t="shared" ca="1" si="3"/>
        <v>4</v>
      </c>
      <c r="E17" s="10">
        <f ca="1">VLOOKUP(C17,Vakantie!O:O,1,1)</f>
        <v>44856</v>
      </c>
      <c r="F17" s="10">
        <f ca="1">INDEX(Vakantie!P:P,MATCH(E17,Vakantie!O:O,0))</f>
        <v>44864</v>
      </c>
      <c r="G17" s="6" t="str">
        <f ca="1">INDEX(Vakantie!Q:Q,MATCH(E17,Vakantie!O:O,0))</f>
        <v>Herfst</v>
      </c>
      <c r="H17" s="6">
        <f t="shared" ca="1" si="10"/>
        <v>0</v>
      </c>
      <c r="I17" s="6">
        <f ca="1">IFERROR(  MIN(1, VLOOKUP(C17,Vakantie!Z:Z,1,0)   ),0)</f>
        <v>0</v>
      </c>
      <c r="J17" s="6">
        <f t="shared" ca="1" si="4"/>
        <v>0</v>
      </c>
      <c r="K17" s="6">
        <f t="shared" si="5"/>
        <v>0</v>
      </c>
      <c r="L17" s="10">
        <f ca="1">VLOOKUP(C17,Zwangerschapsverlof!$B$66:$B$72,1,1)</f>
        <v>0</v>
      </c>
      <c r="M17" s="10">
        <f ca="1">INDEX(Zwangerschapsverlof!$C$66:$C$72,N17)</f>
        <v>0</v>
      </c>
      <c r="N17" s="89">
        <f ca="1">MATCH(L17,Zwangerschapsverlof!$B$66:$B$72,0)</f>
        <v>1</v>
      </c>
      <c r="O17" s="6">
        <f t="shared" ca="1" si="11"/>
        <v>0</v>
      </c>
      <c r="P17" s="10">
        <f ca="1">VLOOKUP(C17,Zwangerschapsverlof!$B$80:$B$86,1,1)</f>
        <v>0</v>
      </c>
      <c r="Q17" s="10">
        <f ca="1">INDEX(Zwangerschapsverlof!$C$80:$C$86,R17)</f>
        <v>0</v>
      </c>
      <c r="R17" s="89">
        <f ca="1">MATCH(P17,Zwangerschapsverlof!$B$80:$B$86,0)</f>
        <v>1</v>
      </c>
      <c r="S17" s="6">
        <f t="shared" ca="1" si="12"/>
        <v>0</v>
      </c>
      <c r="T17" s="37">
        <f t="shared" ca="1" si="6"/>
        <v>0</v>
      </c>
      <c r="U17" s="49">
        <f t="shared" si="7"/>
        <v>0</v>
      </c>
      <c r="V17" s="37">
        <f ca="1">IF(AND(H17=0,I17=0,O17=1),INDEX(Zwangerschapsverlof!$B$66:$K$72,N17,3+D17),0)</f>
        <v>0</v>
      </c>
      <c r="W17" s="37">
        <f ca="1">IF(AND(H17=0,I17=0,S17=1),INDEX(Zwangerschapsverlof!$B$80:$K$86,R17,3+D17),0)</f>
        <v>0</v>
      </c>
      <c r="X17" s="110">
        <f t="shared" ca="1" si="8"/>
        <v>0</v>
      </c>
      <c r="AW17" s="110" t="str">
        <f t="shared" si="0"/>
        <v>Rij 17</v>
      </c>
      <c r="AX17" s="110"/>
      <c r="BA17" s="7"/>
    </row>
    <row r="18" spans="2:53">
      <c r="B18" s="48">
        <f t="shared" ca="1" si="2"/>
        <v>44890</v>
      </c>
      <c r="C18" s="10">
        <f t="shared" ca="1" si="9"/>
        <v>44890</v>
      </c>
      <c r="D18" s="6">
        <f t="shared" ca="1" si="3"/>
        <v>5</v>
      </c>
      <c r="E18" s="10">
        <f ca="1">VLOOKUP(C18,Vakantie!O:O,1,1)</f>
        <v>44856</v>
      </c>
      <c r="F18" s="10">
        <f ca="1">INDEX(Vakantie!P:P,MATCH(E18,Vakantie!O:O,0))</f>
        <v>44864</v>
      </c>
      <c r="G18" s="6" t="str">
        <f ca="1">INDEX(Vakantie!Q:Q,MATCH(E18,Vakantie!O:O,0))</f>
        <v>Herfst</v>
      </c>
      <c r="H18" s="6">
        <f t="shared" ca="1" si="10"/>
        <v>0</v>
      </c>
      <c r="I18" s="6">
        <f ca="1">IFERROR(  MIN(1, VLOOKUP(C18,Vakantie!Z:Z,1,0)   ),0)</f>
        <v>0</v>
      </c>
      <c r="J18" s="6">
        <f t="shared" ca="1" si="4"/>
        <v>0</v>
      </c>
      <c r="K18" s="6">
        <f t="shared" si="5"/>
        <v>0</v>
      </c>
      <c r="L18" s="10">
        <f ca="1">VLOOKUP(C18,Zwangerschapsverlof!$B$66:$B$72,1,1)</f>
        <v>0</v>
      </c>
      <c r="M18" s="10">
        <f ca="1">INDEX(Zwangerschapsverlof!$C$66:$C$72,N18)</f>
        <v>0</v>
      </c>
      <c r="N18" s="89">
        <f ca="1">MATCH(L18,Zwangerschapsverlof!$B$66:$B$72,0)</f>
        <v>1</v>
      </c>
      <c r="O18" s="6">
        <f t="shared" ca="1" si="11"/>
        <v>0</v>
      </c>
      <c r="P18" s="10">
        <f ca="1">VLOOKUP(C18,Zwangerschapsverlof!$B$80:$B$86,1,1)</f>
        <v>0</v>
      </c>
      <c r="Q18" s="10">
        <f ca="1">INDEX(Zwangerschapsverlof!$C$80:$C$86,R18)</f>
        <v>0</v>
      </c>
      <c r="R18" s="89">
        <f ca="1">MATCH(P18,Zwangerschapsverlof!$B$80:$B$86,0)</f>
        <v>1</v>
      </c>
      <c r="S18" s="6">
        <f t="shared" ca="1" si="12"/>
        <v>0</v>
      </c>
      <c r="T18" s="37">
        <f t="shared" ca="1" si="6"/>
        <v>0</v>
      </c>
      <c r="U18" s="49">
        <f t="shared" si="7"/>
        <v>0</v>
      </c>
      <c r="V18" s="37">
        <f ca="1">IF(AND(H18=0,I18=0,O18=1),INDEX(Zwangerschapsverlof!$B$66:$K$72,N18,3+D18),0)</f>
        <v>0</v>
      </c>
      <c r="W18" s="37">
        <f ca="1">IF(AND(H18=0,I18=0,S18=1),INDEX(Zwangerschapsverlof!$B$80:$K$86,R18,3+D18),0)</f>
        <v>0</v>
      </c>
      <c r="X18" s="110">
        <f t="shared" ca="1" si="8"/>
        <v>0</v>
      </c>
      <c r="AW18" s="110" t="str">
        <f t="shared" si="0"/>
        <v>Rij 18</v>
      </c>
      <c r="AX18" s="110"/>
      <c r="BA18" s="7"/>
    </row>
    <row r="19" spans="2:53">
      <c r="B19" s="48">
        <f t="shared" ca="1" si="2"/>
        <v>44891</v>
      </c>
      <c r="C19" s="10">
        <f t="shared" ca="1" si="9"/>
        <v>44891</v>
      </c>
      <c r="D19" s="6">
        <f t="shared" ca="1" si="3"/>
        <v>6</v>
      </c>
      <c r="E19" s="10">
        <f ca="1">VLOOKUP(C19,Vakantie!O:O,1,1)</f>
        <v>44856</v>
      </c>
      <c r="F19" s="10">
        <f ca="1">INDEX(Vakantie!P:P,MATCH(E19,Vakantie!O:O,0))</f>
        <v>44864</v>
      </c>
      <c r="G19" s="6" t="str">
        <f ca="1">INDEX(Vakantie!Q:Q,MATCH(E19,Vakantie!O:O,0))</f>
        <v>Herfst</v>
      </c>
      <c r="H19" s="6">
        <f t="shared" ca="1" si="10"/>
        <v>0</v>
      </c>
      <c r="I19" s="6">
        <f ca="1">IFERROR(  MIN(1, VLOOKUP(C19,Vakantie!Z:Z,1,0)   ),0)</f>
        <v>0</v>
      </c>
      <c r="J19" s="6">
        <f t="shared" ca="1" si="4"/>
        <v>0</v>
      </c>
      <c r="K19" s="6">
        <f t="shared" si="5"/>
        <v>0</v>
      </c>
      <c r="L19" s="10">
        <f ca="1">VLOOKUP(C19,Zwangerschapsverlof!$B$66:$B$72,1,1)</f>
        <v>0</v>
      </c>
      <c r="M19" s="10">
        <f ca="1">INDEX(Zwangerschapsverlof!$C$66:$C$72,N19)</f>
        <v>0</v>
      </c>
      <c r="N19" s="89">
        <f ca="1">MATCH(L19,Zwangerschapsverlof!$B$66:$B$72,0)</f>
        <v>1</v>
      </c>
      <c r="O19" s="6">
        <f t="shared" ca="1" si="11"/>
        <v>0</v>
      </c>
      <c r="P19" s="10">
        <f ca="1">VLOOKUP(C19,Zwangerschapsverlof!$B$80:$B$86,1,1)</f>
        <v>0</v>
      </c>
      <c r="Q19" s="10">
        <f ca="1">INDEX(Zwangerschapsverlof!$C$80:$C$86,R19)</f>
        <v>0</v>
      </c>
      <c r="R19" s="89">
        <f ca="1">MATCH(P19,Zwangerschapsverlof!$B$80:$B$86,0)</f>
        <v>1</v>
      </c>
      <c r="S19" s="6">
        <f t="shared" ca="1" si="12"/>
        <v>0</v>
      </c>
      <c r="T19" s="37">
        <f t="shared" ca="1" si="6"/>
        <v>0</v>
      </c>
      <c r="U19" s="49">
        <f t="shared" si="7"/>
        <v>0</v>
      </c>
      <c r="V19" s="37">
        <f ca="1">IF(AND(H19=0,I19=0,O19=1),INDEX(Zwangerschapsverlof!$B$66:$K$72,N19,3+D19),0)</f>
        <v>0</v>
      </c>
      <c r="W19" s="37">
        <f ca="1">IF(AND(H19=0,I19=0,S19=1),INDEX(Zwangerschapsverlof!$B$80:$K$86,R19,3+D19),0)</f>
        <v>0</v>
      </c>
      <c r="X19" s="110">
        <f t="shared" ca="1" si="8"/>
        <v>0</v>
      </c>
      <c r="AW19" s="110" t="str">
        <f t="shared" si="0"/>
        <v>Rij 19</v>
      </c>
      <c r="AX19" s="110"/>
      <c r="BA19" s="7"/>
    </row>
    <row r="20" spans="2:53">
      <c r="B20" s="48">
        <f t="shared" ca="1" si="2"/>
        <v>44892</v>
      </c>
      <c r="C20" s="10">
        <f t="shared" ca="1" si="9"/>
        <v>44892</v>
      </c>
      <c r="D20" s="6">
        <f t="shared" ca="1" si="3"/>
        <v>7</v>
      </c>
      <c r="E20" s="10">
        <f ca="1">VLOOKUP(C20,Vakantie!O:O,1,1)</f>
        <v>44856</v>
      </c>
      <c r="F20" s="10">
        <f ca="1">INDEX(Vakantie!P:P,MATCH(E20,Vakantie!O:O,0))</f>
        <v>44864</v>
      </c>
      <c r="G20" s="6" t="str">
        <f ca="1">INDEX(Vakantie!Q:Q,MATCH(E20,Vakantie!O:O,0))</f>
        <v>Herfst</v>
      </c>
      <c r="H20" s="6">
        <f t="shared" ca="1" si="10"/>
        <v>0</v>
      </c>
      <c r="I20" s="6">
        <f ca="1">IFERROR(  MIN(1, VLOOKUP(C20,Vakantie!Z:Z,1,0)   ),0)</f>
        <v>0</v>
      </c>
      <c r="J20" s="6">
        <f t="shared" ca="1" si="4"/>
        <v>0</v>
      </c>
      <c r="K20" s="6">
        <f t="shared" si="5"/>
        <v>0</v>
      </c>
      <c r="L20" s="10">
        <f ca="1">VLOOKUP(C20,Zwangerschapsverlof!$B$66:$B$72,1,1)</f>
        <v>0</v>
      </c>
      <c r="M20" s="10">
        <f ca="1">INDEX(Zwangerschapsverlof!$C$66:$C$72,N20)</f>
        <v>0</v>
      </c>
      <c r="N20" s="89">
        <f ca="1">MATCH(L20,Zwangerschapsverlof!$B$66:$B$72,0)</f>
        <v>1</v>
      </c>
      <c r="O20" s="6">
        <f t="shared" ca="1" si="11"/>
        <v>0</v>
      </c>
      <c r="P20" s="10">
        <f ca="1">VLOOKUP(C20,Zwangerschapsverlof!$B$80:$B$86,1,1)</f>
        <v>0</v>
      </c>
      <c r="Q20" s="10">
        <f ca="1">INDEX(Zwangerschapsverlof!$C$80:$C$86,R20)</f>
        <v>0</v>
      </c>
      <c r="R20" s="89">
        <f ca="1">MATCH(P20,Zwangerschapsverlof!$B$80:$B$86,0)</f>
        <v>1</v>
      </c>
      <c r="S20" s="6">
        <f t="shared" ca="1" si="12"/>
        <v>0</v>
      </c>
      <c r="T20" s="37">
        <f t="shared" ca="1" si="6"/>
        <v>0</v>
      </c>
      <c r="U20" s="49">
        <f t="shared" si="7"/>
        <v>0</v>
      </c>
      <c r="V20" s="37">
        <f ca="1">IF(AND(H20=0,I20=0,O20=1),INDEX(Zwangerschapsverlof!$B$66:$K$72,N20,3+D20),0)</f>
        <v>0</v>
      </c>
      <c r="W20" s="37">
        <f ca="1">IF(AND(H20=0,I20=0,S20=1),INDEX(Zwangerschapsverlof!$B$80:$K$86,R20,3+D20),0)</f>
        <v>0</v>
      </c>
      <c r="X20" s="110">
        <f t="shared" ca="1" si="8"/>
        <v>0</v>
      </c>
      <c r="AV20" s="7" t="s">
        <v>129</v>
      </c>
      <c r="AW20" s="110" t="str">
        <f t="shared" si="0"/>
        <v>Rij 20</v>
      </c>
      <c r="AX20" s="139">
        <f>Zwangerschapsverlof!G14</f>
        <v>0</v>
      </c>
      <c r="BA20" s="7"/>
    </row>
    <row r="21" spans="2:53">
      <c r="B21" s="48">
        <f t="shared" ca="1" si="2"/>
        <v>44893</v>
      </c>
      <c r="C21" s="10">
        <f t="shared" ca="1" si="9"/>
        <v>44893</v>
      </c>
      <c r="D21" s="6">
        <f t="shared" ca="1" si="3"/>
        <v>1</v>
      </c>
      <c r="E21" s="10">
        <f ca="1">VLOOKUP(C21,Vakantie!O:O,1,1)</f>
        <v>44856</v>
      </c>
      <c r="F21" s="10">
        <f ca="1">INDEX(Vakantie!P:P,MATCH(E21,Vakantie!O:O,0))</f>
        <v>44864</v>
      </c>
      <c r="G21" s="6" t="str">
        <f ca="1">INDEX(Vakantie!Q:Q,MATCH(E21,Vakantie!O:O,0))</f>
        <v>Herfst</v>
      </c>
      <c r="H21" s="6">
        <f t="shared" ca="1" si="10"/>
        <v>0</v>
      </c>
      <c r="I21" s="6">
        <f ca="1">IFERROR(  MIN(1, VLOOKUP(C21,Vakantie!Z:Z,1,0)   ),0)</f>
        <v>0</v>
      </c>
      <c r="J21" s="6">
        <f t="shared" ca="1" si="4"/>
        <v>0</v>
      </c>
      <c r="K21" s="6">
        <f t="shared" si="5"/>
        <v>0</v>
      </c>
      <c r="L21" s="10">
        <f ca="1">VLOOKUP(C21,Zwangerschapsverlof!$B$66:$B$72,1,1)</f>
        <v>0</v>
      </c>
      <c r="M21" s="10">
        <f ca="1">INDEX(Zwangerschapsverlof!$C$66:$C$72,N21)</f>
        <v>0</v>
      </c>
      <c r="N21" s="89">
        <f ca="1">MATCH(L21,Zwangerschapsverlof!$B$66:$B$72,0)</f>
        <v>1</v>
      </c>
      <c r="O21" s="6">
        <f t="shared" ca="1" si="11"/>
        <v>0</v>
      </c>
      <c r="P21" s="10">
        <f ca="1">VLOOKUP(C21,Zwangerschapsverlof!$B$80:$B$86,1,1)</f>
        <v>0</v>
      </c>
      <c r="Q21" s="10">
        <f ca="1">INDEX(Zwangerschapsverlof!$C$80:$C$86,R21)</f>
        <v>0</v>
      </c>
      <c r="R21" s="89">
        <f ca="1">MATCH(P21,Zwangerschapsverlof!$B$80:$B$86,0)</f>
        <v>1</v>
      </c>
      <c r="S21" s="6">
        <f t="shared" ca="1" si="12"/>
        <v>0</v>
      </c>
      <c r="T21" s="37">
        <f t="shared" ca="1" si="6"/>
        <v>0</v>
      </c>
      <c r="U21" s="49">
        <f t="shared" si="7"/>
        <v>0</v>
      </c>
      <c r="V21" s="37">
        <f ca="1">IF(AND(H21=0,I21=0,O21=1),INDEX(Zwangerschapsverlof!$B$66:$K$72,N21,3+D21),0)</f>
        <v>0</v>
      </c>
      <c r="W21" s="37">
        <f ca="1">IF(AND(H21=0,I21=0,S21=1),INDEX(Zwangerschapsverlof!$B$80:$K$86,R21,3+D21),0)</f>
        <v>0</v>
      </c>
      <c r="X21" s="110">
        <f t="shared" ca="1" si="8"/>
        <v>0</v>
      </c>
      <c r="AV21" s="7" t="s">
        <v>130</v>
      </c>
      <c r="AW21" s="110" t="str">
        <f t="shared" si="0"/>
        <v>Rij 21</v>
      </c>
      <c r="AX21" s="110" t="str">
        <f>Zwangerschapsverlof!G15</f>
        <v>Nee</v>
      </c>
      <c r="BA21" s="7"/>
    </row>
    <row r="22" spans="2:53">
      <c r="B22" s="48">
        <f t="shared" ca="1" si="2"/>
        <v>44894</v>
      </c>
      <c r="C22" s="10">
        <f t="shared" ca="1" si="9"/>
        <v>44894</v>
      </c>
      <c r="D22" s="6">
        <f t="shared" ca="1" si="3"/>
        <v>2</v>
      </c>
      <c r="E22" s="10">
        <f ca="1">VLOOKUP(C22,Vakantie!O:O,1,1)</f>
        <v>44856</v>
      </c>
      <c r="F22" s="10">
        <f ca="1">INDEX(Vakantie!P:P,MATCH(E22,Vakantie!O:O,0))</f>
        <v>44864</v>
      </c>
      <c r="G22" s="6" t="str">
        <f ca="1">INDEX(Vakantie!Q:Q,MATCH(E22,Vakantie!O:O,0))</f>
        <v>Herfst</v>
      </c>
      <c r="H22" s="6">
        <f t="shared" ca="1" si="10"/>
        <v>0</v>
      </c>
      <c r="I22" s="6">
        <f ca="1">IFERROR(  MIN(1, VLOOKUP(C22,Vakantie!Z:Z,1,0)   ),0)</f>
        <v>0</v>
      </c>
      <c r="J22" s="6">
        <f t="shared" ca="1" si="4"/>
        <v>0</v>
      </c>
      <c r="K22" s="6">
        <f t="shared" si="5"/>
        <v>0</v>
      </c>
      <c r="L22" s="10">
        <f ca="1">VLOOKUP(C22,Zwangerschapsverlof!$B$66:$B$72,1,1)</f>
        <v>0</v>
      </c>
      <c r="M22" s="10">
        <f ca="1">INDEX(Zwangerschapsverlof!$C$66:$C$72,N22)</f>
        <v>0</v>
      </c>
      <c r="N22" s="89">
        <f ca="1">MATCH(L22,Zwangerschapsverlof!$B$66:$B$72,0)</f>
        <v>1</v>
      </c>
      <c r="O22" s="6">
        <f t="shared" ca="1" si="11"/>
        <v>0</v>
      </c>
      <c r="P22" s="10">
        <f ca="1">VLOOKUP(C22,Zwangerschapsverlof!$B$80:$B$86,1,1)</f>
        <v>0</v>
      </c>
      <c r="Q22" s="10">
        <f ca="1">INDEX(Zwangerschapsverlof!$C$80:$C$86,R22)</f>
        <v>0</v>
      </c>
      <c r="R22" s="89">
        <f ca="1">MATCH(P22,Zwangerschapsverlof!$B$80:$B$86,0)</f>
        <v>1</v>
      </c>
      <c r="S22" s="6">
        <f t="shared" ca="1" si="12"/>
        <v>0</v>
      </c>
      <c r="T22" s="37">
        <f t="shared" ca="1" si="6"/>
        <v>0</v>
      </c>
      <c r="U22" s="49">
        <f t="shared" si="7"/>
        <v>0</v>
      </c>
      <c r="V22" s="37">
        <f ca="1">IF(AND(H22=0,I22=0,O22=1),INDEX(Zwangerschapsverlof!$B$66:$K$72,N22,3+D22),0)</f>
        <v>0</v>
      </c>
      <c r="W22" s="37">
        <f ca="1">IF(AND(H22=0,I22=0,S22=1),INDEX(Zwangerschapsverlof!$B$80:$K$86,R22,3+D22),0)</f>
        <v>0</v>
      </c>
      <c r="X22" s="110">
        <f t="shared" ca="1" si="8"/>
        <v>0</v>
      </c>
      <c r="AV22" s="7" t="s">
        <v>131</v>
      </c>
      <c r="AW22" s="110" t="str">
        <f t="shared" si="0"/>
        <v>Rij 22</v>
      </c>
      <c r="AX22" s="113">
        <f>IF(AX20=0,0,AX20+1-6*7 -(AX21="Ja")*4*7)</f>
        <v>0</v>
      </c>
      <c r="BA22" s="7"/>
    </row>
    <row r="23" spans="2:53">
      <c r="B23" s="48">
        <f t="shared" ca="1" si="2"/>
        <v>44895</v>
      </c>
      <c r="C23" s="10">
        <f t="shared" ca="1" si="9"/>
        <v>44895</v>
      </c>
      <c r="D23" s="6">
        <f t="shared" ca="1" si="3"/>
        <v>3</v>
      </c>
      <c r="E23" s="10">
        <f ca="1">VLOOKUP(C23,Vakantie!O:O,1,1)</f>
        <v>44856</v>
      </c>
      <c r="F23" s="10">
        <f ca="1">INDEX(Vakantie!P:P,MATCH(E23,Vakantie!O:O,0))</f>
        <v>44864</v>
      </c>
      <c r="G23" s="6" t="str">
        <f ca="1">INDEX(Vakantie!Q:Q,MATCH(E23,Vakantie!O:O,0))</f>
        <v>Herfst</v>
      </c>
      <c r="H23" s="6">
        <f t="shared" ca="1" si="10"/>
        <v>0</v>
      </c>
      <c r="I23" s="6">
        <f ca="1">IFERROR(  MIN(1, VLOOKUP(C23,Vakantie!Z:Z,1,0)   ),0)</f>
        <v>0</v>
      </c>
      <c r="J23" s="6">
        <f t="shared" ca="1" si="4"/>
        <v>0</v>
      </c>
      <c r="K23" s="6">
        <f t="shared" si="5"/>
        <v>0</v>
      </c>
      <c r="L23" s="10">
        <f ca="1">VLOOKUP(C23,Zwangerschapsverlof!$B$66:$B$72,1,1)</f>
        <v>0</v>
      </c>
      <c r="M23" s="10">
        <f ca="1">INDEX(Zwangerschapsverlof!$C$66:$C$72,N23)</f>
        <v>0</v>
      </c>
      <c r="N23" s="89">
        <f ca="1">MATCH(L23,Zwangerschapsverlof!$B$66:$B$72,0)</f>
        <v>1</v>
      </c>
      <c r="O23" s="6">
        <f t="shared" ca="1" si="11"/>
        <v>0</v>
      </c>
      <c r="P23" s="10">
        <f ca="1">VLOOKUP(C23,Zwangerschapsverlof!$B$80:$B$86,1,1)</f>
        <v>0</v>
      </c>
      <c r="Q23" s="10">
        <f ca="1">INDEX(Zwangerschapsverlof!$C$80:$C$86,R23)</f>
        <v>0</v>
      </c>
      <c r="R23" s="89">
        <f ca="1">MATCH(P23,Zwangerschapsverlof!$B$80:$B$86,0)</f>
        <v>1</v>
      </c>
      <c r="S23" s="6">
        <f t="shared" ca="1" si="12"/>
        <v>0</v>
      </c>
      <c r="T23" s="37">
        <f t="shared" ca="1" si="6"/>
        <v>0</v>
      </c>
      <c r="U23" s="49">
        <f t="shared" si="7"/>
        <v>0</v>
      </c>
      <c r="V23" s="37">
        <f ca="1">IF(AND(H23=0,I23=0,O23=1),INDEX(Zwangerschapsverlof!$B$66:$K$72,N23,3+D23),0)</f>
        <v>0</v>
      </c>
      <c r="W23" s="37">
        <f ca="1">IF(AND(H23=0,I23=0,S23=1),INDEX(Zwangerschapsverlof!$B$80:$K$86,R23,3+D23),0)</f>
        <v>0</v>
      </c>
      <c r="X23" s="110">
        <f t="shared" ca="1" si="8"/>
        <v>0</v>
      </c>
      <c r="AV23" s="7" t="s">
        <v>11</v>
      </c>
      <c r="AW23" s="110" t="str">
        <f t="shared" si="0"/>
        <v>Rij 23</v>
      </c>
      <c r="AX23" s="139">
        <f>Zwangerschapsverlof!G19</f>
        <v>0</v>
      </c>
      <c r="BA23" s="7"/>
    </row>
    <row r="24" spans="2:53" ht="12.75" customHeight="1">
      <c r="B24" s="48">
        <f t="shared" ca="1" si="2"/>
        <v>44896</v>
      </c>
      <c r="C24" s="10">
        <f t="shared" ca="1" si="9"/>
        <v>44896</v>
      </c>
      <c r="D24" s="6">
        <f t="shared" ca="1" si="3"/>
        <v>4</v>
      </c>
      <c r="E24" s="10">
        <f ca="1">VLOOKUP(C24,Vakantie!O:O,1,1)</f>
        <v>44856</v>
      </c>
      <c r="F24" s="10">
        <f ca="1">INDEX(Vakantie!P:P,MATCH(E24,Vakantie!O:O,0))</f>
        <v>44864</v>
      </c>
      <c r="G24" s="6" t="str">
        <f ca="1">INDEX(Vakantie!Q:Q,MATCH(E24,Vakantie!O:O,0))</f>
        <v>Herfst</v>
      </c>
      <c r="H24" s="6">
        <f t="shared" ca="1" si="10"/>
        <v>0</v>
      </c>
      <c r="I24" s="6">
        <f ca="1">IFERROR(  MIN(1, VLOOKUP(C24,Vakantie!Z:Z,1,0)   ),0)</f>
        <v>0</v>
      </c>
      <c r="J24" s="6">
        <f t="shared" ca="1" si="4"/>
        <v>0</v>
      </c>
      <c r="K24" s="6">
        <f t="shared" si="5"/>
        <v>0</v>
      </c>
      <c r="L24" s="10">
        <f ca="1">VLOOKUP(C24,Zwangerschapsverlof!$B$66:$B$72,1,1)</f>
        <v>0</v>
      </c>
      <c r="M24" s="10">
        <f ca="1">INDEX(Zwangerschapsverlof!$C$66:$C$72,N24)</f>
        <v>0</v>
      </c>
      <c r="N24" s="89">
        <f ca="1">MATCH(L24,Zwangerschapsverlof!$B$66:$B$72,0)</f>
        <v>1</v>
      </c>
      <c r="O24" s="6">
        <f t="shared" ca="1" si="11"/>
        <v>0</v>
      </c>
      <c r="P24" s="10">
        <f ca="1">VLOOKUP(C24,Zwangerschapsverlof!$B$80:$B$86,1,1)</f>
        <v>0</v>
      </c>
      <c r="Q24" s="10">
        <f ca="1">INDEX(Zwangerschapsverlof!$C$80:$C$86,R24)</f>
        <v>0</v>
      </c>
      <c r="R24" s="89">
        <f ca="1">MATCH(P24,Zwangerschapsverlof!$B$80:$B$86,0)</f>
        <v>1</v>
      </c>
      <c r="S24" s="6">
        <f t="shared" ca="1" si="12"/>
        <v>0</v>
      </c>
      <c r="T24" s="37">
        <f t="shared" ca="1" si="6"/>
        <v>0</v>
      </c>
      <c r="U24" s="49">
        <f t="shared" si="7"/>
        <v>0</v>
      </c>
      <c r="V24" s="37">
        <f ca="1">IF(AND(H24=0,I24=0,O24=1),INDEX(Zwangerschapsverlof!$B$66:$K$72,N24,3+D24),0)</f>
        <v>0</v>
      </c>
      <c r="W24" s="37">
        <f ca="1">IF(AND(H24=0,I24=0,S24=1),INDEX(Zwangerschapsverlof!$B$80:$K$86,R24,3+D24),0)</f>
        <v>0</v>
      </c>
      <c r="X24" s="110">
        <f t="shared" ca="1" si="8"/>
        <v>0</v>
      </c>
      <c r="AV24" s="7" t="s">
        <v>12</v>
      </c>
      <c r="AW24" s="110" t="str">
        <f t="shared" si="0"/>
        <v>Rij 24</v>
      </c>
      <c r="AX24" s="113">
        <f>IF(AX20=0,0,AX20+1-4*7 -(AX21="Ja")*4*7)</f>
        <v>0</v>
      </c>
      <c r="BA24" s="7"/>
    </row>
    <row r="25" spans="2:53">
      <c r="B25" s="48">
        <f t="shared" ca="1" si="2"/>
        <v>44897</v>
      </c>
      <c r="C25" s="10">
        <f t="shared" ca="1" si="9"/>
        <v>44897</v>
      </c>
      <c r="D25" s="6">
        <f t="shared" ca="1" si="3"/>
        <v>5</v>
      </c>
      <c r="E25" s="10">
        <f ca="1">VLOOKUP(C25,Vakantie!O:O,1,1)</f>
        <v>44856</v>
      </c>
      <c r="F25" s="10">
        <f ca="1">INDEX(Vakantie!P:P,MATCH(E25,Vakantie!O:O,0))</f>
        <v>44864</v>
      </c>
      <c r="G25" s="6" t="str">
        <f ca="1">INDEX(Vakantie!Q:Q,MATCH(E25,Vakantie!O:O,0))</f>
        <v>Herfst</v>
      </c>
      <c r="H25" s="6">
        <f t="shared" ca="1" si="10"/>
        <v>0</v>
      </c>
      <c r="I25" s="6">
        <f ca="1">IFERROR(  MIN(1, VLOOKUP(C25,Vakantie!Z:Z,1,0)   ),0)</f>
        <v>0</v>
      </c>
      <c r="J25" s="6">
        <f t="shared" ca="1" si="4"/>
        <v>0</v>
      </c>
      <c r="K25" s="6">
        <f t="shared" si="5"/>
        <v>0</v>
      </c>
      <c r="L25" s="10">
        <f ca="1">VLOOKUP(C25,Zwangerschapsverlof!$B$66:$B$72,1,1)</f>
        <v>0</v>
      </c>
      <c r="M25" s="10">
        <f ca="1">INDEX(Zwangerschapsverlof!$C$66:$C$72,N25)</f>
        <v>0</v>
      </c>
      <c r="N25" s="89">
        <f ca="1">MATCH(L25,Zwangerschapsverlof!$B$66:$B$72,0)</f>
        <v>1</v>
      </c>
      <c r="O25" s="6">
        <f t="shared" ca="1" si="11"/>
        <v>0</v>
      </c>
      <c r="P25" s="10">
        <f ca="1">VLOOKUP(C25,Zwangerschapsverlof!$B$80:$B$86,1,1)</f>
        <v>0</v>
      </c>
      <c r="Q25" s="10">
        <f ca="1">INDEX(Zwangerschapsverlof!$C$80:$C$86,R25)</f>
        <v>0</v>
      </c>
      <c r="R25" s="89">
        <f ca="1">MATCH(P25,Zwangerschapsverlof!$B$80:$B$86,0)</f>
        <v>1</v>
      </c>
      <c r="S25" s="6">
        <f t="shared" ca="1" si="12"/>
        <v>0</v>
      </c>
      <c r="T25" s="37">
        <f t="shared" ca="1" si="6"/>
        <v>0</v>
      </c>
      <c r="U25" s="49">
        <f t="shared" si="7"/>
        <v>0</v>
      </c>
      <c r="V25" s="37">
        <f ca="1">IF(AND(H25=0,I25=0,O25=1),INDEX(Zwangerschapsverlof!$B$66:$K$72,N25,3+D25),0)</f>
        <v>0</v>
      </c>
      <c r="W25" s="37">
        <f ca="1">IF(AND(H25=0,I25=0,S25=1),INDEX(Zwangerschapsverlof!$B$80:$K$86,R25,3+D25),0)</f>
        <v>0</v>
      </c>
      <c r="X25" s="110">
        <f t="shared" ca="1" si="8"/>
        <v>0</v>
      </c>
      <c r="AV25" s="7" t="s">
        <v>132</v>
      </c>
      <c r="AW25" s="110" t="str">
        <f t="shared" si="0"/>
        <v>Rij 25</v>
      </c>
      <c r="AX25" s="113">
        <f>Zwangerschapsverlof!G22</f>
        <v>0</v>
      </c>
      <c r="BA25" s="7"/>
    </row>
    <row r="26" spans="2:53">
      <c r="B26" s="48">
        <f t="shared" ca="1" si="2"/>
        <v>44898</v>
      </c>
      <c r="C26" s="10">
        <f t="shared" ca="1" si="9"/>
        <v>44898</v>
      </c>
      <c r="D26" s="6">
        <f t="shared" ca="1" si="3"/>
        <v>6</v>
      </c>
      <c r="E26" s="10">
        <f ca="1">VLOOKUP(C26,Vakantie!O:O,1,1)</f>
        <v>44856</v>
      </c>
      <c r="F26" s="10">
        <f ca="1">INDEX(Vakantie!P:P,MATCH(E26,Vakantie!O:O,0))</f>
        <v>44864</v>
      </c>
      <c r="G26" s="6" t="str">
        <f ca="1">INDEX(Vakantie!Q:Q,MATCH(E26,Vakantie!O:O,0))</f>
        <v>Herfst</v>
      </c>
      <c r="H26" s="6">
        <f t="shared" ca="1" si="10"/>
        <v>0</v>
      </c>
      <c r="I26" s="6">
        <f ca="1">IFERROR(  MIN(1, VLOOKUP(C26,Vakantie!Z:Z,1,0)   ),0)</f>
        <v>0</v>
      </c>
      <c r="J26" s="6">
        <f t="shared" ca="1" si="4"/>
        <v>0</v>
      </c>
      <c r="K26" s="6">
        <f t="shared" si="5"/>
        <v>0</v>
      </c>
      <c r="L26" s="10">
        <f ca="1">VLOOKUP(C26,Zwangerschapsverlof!$B$66:$B$72,1,1)</f>
        <v>0</v>
      </c>
      <c r="M26" s="10">
        <f ca="1">INDEX(Zwangerschapsverlof!$C$66:$C$72,N26)</f>
        <v>0</v>
      </c>
      <c r="N26" s="89">
        <f ca="1">MATCH(L26,Zwangerschapsverlof!$B$66:$B$72,0)</f>
        <v>1</v>
      </c>
      <c r="O26" s="6">
        <f t="shared" ca="1" si="11"/>
        <v>0</v>
      </c>
      <c r="P26" s="10">
        <f ca="1">VLOOKUP(C26,Zwangerschapsverlof!$B$80:$B$86,1,1)</f>
        <v>0</v>
      </c>
      <c r="Q26" s="10">
        <f ca="1">INDEX(Zwangerschapsverlof!$C$80:$C$86,R26)</f>
        <v>0</v>
      </c>
      <c r="R26" s="89">
        <f ca="1">MATCH(P26,Zwangerschapsverlof!$B$80:$B$86,0)</f>
        <v>1</v>
      </c>
      <c r="S26" s="6">
        <f t="shared" ca="1" si="12"/>
        <v>0</v>
      </c>
      <c r="T26" s="37">
        <f t="shared" ca="1" si="6"/>
        <v>0</v>
      </c>
      <c r="U26" s="49">
        <f t="shared" si="7"/>
        <v>0</v>
      </c>
      <c r="V26" s="37">
        <f ca="1">IF(AND(H26=0,I26=0,O26=1),INDEX(Zwangerschapsverlof!$B$66:$K$72,N26,3+D26),0)</f>
        <v>0</v>
      </c>
      <c r="W26" s="37">
        <f ca="1">IF(AND(H26=0,I26=0,S26=1),INDEX(Zwangerschapsverlof!$B$80:$K$86,R26,3+D26),0)</f>
        <v>0</v>
      </c>
      <c r="X26" s="110">
        <f t="shared" ca="1" si="8"/>
        <v>0</v>
      </c>
      <c r="AV26" s="7" t="s">
        <v>133</v>
      </c>
      <c r="AW26" s="110" t="str">
        <f t="shared" si="0"/>
        <v>Rij 26</v>
      </c>
      <c r="AX26" s="113">
        <f>Zwangerschapsverlof!K22</f>
        <v>0</v>
      </c>
      <c r="BA26" s="7"/>
    </row>
    <row r="27" spans="2:53" ht="14.25">
      <c r="B27" s="48">
        <f t="shared" ca="1" si="2"/>
        <v>44899</v>
      </c>
      <c r="C27" s="10">
        <f t="shared" ca="1" si="9"/>
        <v>44899</v>
      </c>
      <c r="D27" s="6">
        <f t="shared" ca="1" si="3"/>
        <v>7</v>
      </c>
      <c r="E27" s="10">
        <f ca="1">VLOOKUP(C27,Vakantie!O:O,1,1)</f>
        <v>44856</v>
      </c>
      <c r="F27" s="10">
        <f ca="1">INDEX(Vakantie!P:P,MATCH(E27,Vakantie!O:O,0))</f>
        <v>44864</v>
      </c>
      <c r="G27" s="6" t="str">
        <f ca="1">INDEX(Vakantie!Q:Q,MATCH(E27,Vakantie!O:O,0))</f>
        <v>Herfst</v>
      </c>
      <c r="H27" s="6">
        <f t="shared" ca="1" si="10"/>
        <v>0</v>
      </c>
      <c r="I27" s="6">
        <f ca="1">IFERROR(  MIN(1, VLOOKUP(C27,Vakantie!Z:Z,1,0)   ),0)</f>
        <v>0</v>
      </c>
      <c r="J27" s="6">
        <f t="shared" ca="1" si="4"/>
        <v>0</v>
      </c>
      <c r="K27" s="6">
        <f t="shared" si="5"/>
        <v>0</v>
      </c>
      <c r="L27" s="10">
        <f ca="1">VLOOKUP(C27,Zwangerschapsverlof!$B$66:$B$72,1,1)</f>
        <v>0</v>
      </c>
      <c r="M27" s="10">
        <f ca="1">INDEX(Zwangerschapsverlof!$C$66:$C$72,N27)</f>
        <v>0</v>
      </c>
      <c r="N27" s="89">
        <f ca="1">MATCH(L27,Zwangerschapsverlof!$B$66:$B$72,0)</f>
        <v>1</v>
      </c>
      <c r="O27" s="6">
        <f t="shared" ca="1" si="11"/>
        <v>0</v>
      </c>
      <c r="P27" s="10">
        <f ca="1">VLOOKUP(C27,Zwangerschapsverlof!$B$80:$B$86,1,1)</f>
        <v>0</v>
      </c>
      <c r="Q27" s="10">
        <f ca="1">INDEX(Zwangerschapsverlof!$C$80:$C$86,R27)</f>
        <v>0</v>
      </c>
      <c r="R27" s="89">
        <f ca="1">MATCH(P27,Zwangerschapsverlof!$B$80:$B$86,0)</f>
        <v>1</v>
      </c>
      <c r="S27" s="6">
        <f t="shared" ca="1" si="12"/>
        <v>0</v>
      </c>
      <c r="T27" s="37">
        <f t="shared" ca="1" si="6"/>
        <v>0</v>
      </c>
      <c r="U27" s="49">
        <f t="shared" si="7"/>
        <v>0</v>
      </c>
      <c r="V27" s="37">
        <f ca="1">IF(AND(H27=0,I27=0,O27=1),INDEX(Zwangerschapsverlof!$B$66:$K$72,N27,3+D27),0)</f>
        <v>0</v>
      </c>
      <c r="W27" s="37">
        <f ca="1">IF(AND(H27=0,I27=0,S27=1),INDEX(Zwangerschapsverlof!$B$80:$K$86,R27,3+D27),0)</f>
        <v>0</v>
      </c>
      <c r="X27" s="110">
        <f t="shared" ca="1" si="8"/>
        <v>0</v>
      </c>
      <c r="AV27" s="7" t="s">
        <v>134</v>
      </c>
      <c r="AW27" s="110" t="str">
        <f t="shared" si="0"/>
        <v>Rij 27</v>
      </c>
      <c r="AX27" s="132">
        <f>IF(OR(AX23=0,AX25=0,AX26=0,AX23&lt;=AX22),0,   IF(AX26&lt;AX25,"Einde ligt voor begin",    MIN(AX23-1,AX26)-MAX(AX25,AX22)+1    ))</f>
        <v>0</v>
      </c>
      <c r="AY27" s="114"/>
      <c r="BA27" s="7"/>
    </row>
    <row r="28" spans="2:53">
      <c r="B28" s="48">
        <f t="shared" ca="1" si="2"/>
        <v>44900</v>
      </c>
      <c r="C28" s="10">
        <f t="shared" ca="1" si="9"/>
        <v>44900</v>
      </c>
      <c r="D28" s="6">
        <f t="shared" ca="1" si="3"/>
        <v>1</v>
      </c>
      <c r="E28" s="10">
        <f ca="1">VLOOKUP(C28,Vakantie!O:O,1,1)</f>
        <v>44856</v>
      </c>
      <c r="F28" s="10">
        <f ca="1">INDEX(Vakantie!P:P,MATCH(E28,Vakantie!O:O,0))</f>
        <v>44864</v>
      </c>
      <c r="G28" s="6" t="str">
        <f ca="1">INDEX(Vakantie!Q:Q,MATCH(E28,Vakantie!O:O,0))</f>
        <v>Herfst</v>
      </c>
      <c r="H28" s="6">
        <f t="shared" ca="1" si="10"/>
        <v>0</v>
      </c>
      <c r="I28" s="6">
        <f ca="1">IFERROR(  MIN(1, VLOOKUP(C28,Vakantie!Z:Z,1,0)   ),0)</f>
        <v>0</v>
      </c>
      <c r="J28" s="6">
        <f t="shared" ca="1" si="4"/>
        <v>0</v>
      </c>
      <c r="K28" s="6">
        <f t="shared" si="5"/>
        <v>0</v>
      </c>
      <c r="L28" s="10">
        <f ca="1">VLOOKUP(C28,Zwangerschapsverlof!$B$66:$B$72,1,1)</f>
        <v>0</v>
      </c>
      <c r="M28" s="10">
        <f ca="1">INDEX(Zwangerschapsverlof!$C$66:$C$72,N28)</f>
        <v>0</v>
      </c>
      <c r="N28" s="89">
        <f ca="1">MATCH(L28,Zwangerschapsverlof!$B$66:$B$72,0)</f>
        <v>1</v>
      </c>
      <c r="O28" s="6">
        <f t="shared" ca="1" si="11"/>
        <v>0</v>
      </c>
      <c r="P28" s="10">
        <f ca="1">VLOOKUP(C28,Zwangerschapsverlof!$B$80:$B$86,1,1)</f>
        <v>0</v>
      </c>
      <c r="Q28" s="10">
        <f ca="1">INDEX(Zwangerschapsverlof!$C$80:$C$86,R28)</f>
        <v>0</v>
      </c>
      <c r="R28" s="89">
        <f ca="1">MATCH(P28,Zwangerschapsverlof!$B$80:$B$86,0)</f>
        <v>1</v>
      </c>
      <c r="S28" s="6">
        <f t="shared" ca="1" si="12"/>
        <v>0</v>
      </c>
      <c r="T28" s="37">
        <f t="shared" ca="1" si="6"/>
        <v>0</v>
      </c>
      <c r="U28" s="49">
        <f t="shared" si="7"/>
        <v>0</v>
      </c>
      <c r="V28" s="37">
        <f ca="1">IF(AND(H28=0,I28=0,O28=1),INDEX(Zwangerschapsverlof!$B$66:$K$72,N28,3+D28),0)</f>
        <v>0</v>
      </c>
      <c r="W28" s="37">
        <f ca="1">IF(AND(H28=0,I28=0,S28=1),INDEX(Zwangerschapsverlof!$B$80:$K$86,R28,3+D28),0)</f>
        <v>0</v>
      </c>
      <c r="X28" s="110">
        <f t="shared" ca="1" si="8"/>
        <v>0</v>
      </c>
      <c r="AV28" s="7" t="s">
        <v>135</v>
      </c>
      <c r="AW28" s="110" t="str">
        <f t="shared" si="0"/>
        <v>Rij 28</v>
      </c>
      <c r="AX28" s="113">
        <f>IF(AX23=0,0,IF(AX29=0,   AX20+10*7+IF(AX30,AX32,AX33),    AX29+10*7+ IF(AX30,AX32, AX33)))</f>
        <v>0</v>
      </c>
      <c r="AY28" s="7" t="s">
        <v>136</v>
      </c>
      <c r="BA28" s="7"/>
    </row>
    <row r="29" spans="2:53">
      <c r="B29" s="48">
        <f t="shared" ca="1" si="2"/>
        <v>44901</v>
      </c>
      <c r="C29" s="10">
        <f t="shared" ca="1" si="9"/>
        <v>44901</v>
      </c>
      <c r="D29" s="6">
        <f t="shared" ca="1" si="3"/>
        <v>2</v>
      </c>
      <c r="E29" s="10">
        <f ca="1">VLOOKUP(C29,Vakantie!O:O,1,1)</f>
        <v>44856</v>
      </c>
      <c r="F29" s="10">
        <f ca="1">INDEX(Vakantie!P:P,MATCH(E29,Vakantie!O:O,0))</f>
        <v>44864</v>
      </c>
      <c r="G29" s="6" t="str">
        <f ca="1">INDEX(Vakantie!Q:Q,MATCH(E29,Vakantie!O:O,0))</f>
        <v>Herfst</v>
      </c>
      <c r="H29" s="6">
        <f t="shared" ca="1" si="10"/>
        <v>0</v>
      </c>
      <c r="I29" s="6">
        <f ca="1">IFERROR(  MIN(1, VLOOKUP(C29,Vakantie!Z:Z,1,0)   ),0)</f>
        <v>0</v>
      </c>
      <c r="J29" s="6">
        <f t="shared" ca="1" si="4"/>
        <v>0</v>
      </c>
      <c r="K29" s="6">
        <f t="shared" si="5"/>
        <v>0</v>
      </c>
      <c r="L29" s="10">
        <f ca="1">VLOOKUP(C29,Zwangerschapsverlof!$B$66:$B$72,1,1)</f>
        <v>0</v>
      </c>
      <c r="M29" s="10">
        <f ca="1">INDEX(Zwangerschapsverlof!$C$66:$C$72,N29)</f>
        <v>0</v>
      </c>
      <c r="N29" s="89">
        <f ca="1">MATCH(L29,Zwangerschapsverlof!$B$66:$B$72,0)</f>
        <v>1</v>
      </c>
      <c r="O29" s="6">
        <f t="shared" ca="1" si="11"/>
        <v>0</v>
      </c>
      <c r="P29" s="10">
        <f ca="1">VLOOKUP(C29,Zwangerschapsverlof!$B$80:$B$86,1,1)</f>
        <v>0</v>
      </c>
      <c r="Q29" s="10">
        <f ca="1">INDEX(Zwangerschapsverlof!$C$80:$C$86,R29)</f>
        <v>0</v>
      </c>
      <c r="R29" s="89">
        <f ca="1">MATCH(P29,Zwangerschapsverlof!$B$80:$B$86,0)</f>
        <v>1</v>
      </c>
      <c r="S29" s="6">
        <f t="shared" ca="1" si="12"/>
        <v>0</v>
      </c>
      <c r="T29" s="37">
        <f t="shared" ca="1" si="6"/>
        <v>0</v>
      </c>
      <c r="U29" s="49">
        <f t="shared" si="7"/>
        <v>0</v>
      </c>
      <c r="V29" s="37">
        <f ca="1">IF(AND(H29=0,I29=0,O29=1),INDEX(Zwangerschapsverlof!$B$66:$K$72,N29,3+D29),0)</f>
        <v>0</v>
      </c>
      <c r="W29" s="37">
        <f ca="1">IF(AND(H29=0,I29=0,S29=1),INDEX(Zwangerschapsverlof!$B$80:$K$86,R29,3+D29),0)</f>
        <v>0</v>
      </c>
      <c r="X29" s="110">
        <f t="shared" ca="1" si="8"/>
        <v>0</v>
      </c>
      <c r="AV29" s="7" t="s">
        <v>137</v>
      </c>
      <c r="AW29" s="110" t="str">
        <f t="shared" si="0"/>
        <v>Rij 29</v>
      </c>
      <c r="AX29" s="139">
        <f>Zwangerschapsverlof!P24</f>
        <v>0</v>
      </c>
      <c r="BA29" s="7"/>
    </row>
    <row r="30" spans="2:53">
      <c r="B30" s="48">
        <f t="shared" ca="1" si="2"/>
        <v>44902</v>
      </c>
      <c r="C30" s="10">
        <f t="shared" ca="1" si="9"/>
        <v>44902</v>
      </c>
      <c r="D30" s="6">
        <f t="shared" ca="1" si="3"/>
        <v>3</v>
      </c>
      <c r="E30" s="10">
        <f ca="1">VLOOKUP(C30,Vakantie!O:O,1,1)</f>
        <v>44856</v>
      </c>
      <c r="F30" s="10">
        <f ca="1">INDEX(Vakantie!P:P,MATCH(E30,Vakantie!O:O,0))</f>
        <v>44864</v>
      </c>
      <c r="G30" s="6" t="str">
        <f ca="1">INDEX(Vakantie!Q:Q,MATCH(E30,Vakantie!O:O,0))</f>
        <v>Herfst</v>
      </c>
      <c r="H30" s="6">
        <f t="shared" ca="1" si="10"/>
        <v>0</v>
      </c>
      <c r="I30" s="6">
        <f ca="1">IFERROR(  MIN(1, VLOOKUP(C30,Vakantie!Z:Z,1,0)   ),0)</f>
        <v>0</v>
      </c>
      <c r="J30" s="6">
        <f t="shared" ca="1" si="4"/>
        <v>0</v>
      </c>
      <c r="K30" s="6">
        <f t="shared" si="5"/>
        <v>0</v>
      </c>
      <c r="L30" s="10">
        <f ca="1">VLOOKUP(C30,Zwangerschapsverlof!$B$66:$B$72,1,1)</f>
        <v>0</v>
      </c>
      <c r="M30" s="10">
        <f ca="1">INDEX(Zwangerschapsverlof!$C$66:$C$72,N30)</f>
        <v>0</v>
      </c>
      <c r="N30" s="89">
        <f ca="1">MATCH(L30,Zwangerschapsverlof!$B$66:$B$72,0)</f>
        <v>1</v>
      </c>
      <c r="O30" s="6">
        <f t="shared" ca="1" si="11"/>
        <v>0</v>
      </c>
      <c r="P30" s="10">
        <f ca="1">VLOOKUP(C30,Zwangerschapsverlof!$B$80:$B$86,1,1)</f>
        <v>0</v>
      </c>
      <c r="Q30" s="10">
        <f ca="1">INDEX(Zwangerschapsverlof!$C$80:$C$86,R30)</f>
        <v>0</v>
      </c>
      <c r="R30" s="89">
        <f ca="1">MATCH(P30,Zwangerschapsverlof!$B$80:$B$86,0)</f>
        <v>1</v>
      </c>
      <c r="S30" s="6">
        <f t="shared" ca="1" si="12"/>
        <v>0</v>
      </c>
      <c r="T30" s="37">
        <f t="shared" ca="1" si="6"/>
        <v>0</v>
      </c>
      <c r="U30" s="49">
        <f t="shared" si="7"/>
        <v>0</v>
      </c>
      <c r="V30" s="37">
        <f ca="1">IF(AND(H30=0,I30=0,O30=1),INDEX(Zwangerschapsverlof!$B$66:$K$72,N30,3+D30),0)</f>
        <v>0</v>
      </c>
      <c r="W30" s="37">
        <f ca="1">IF(AND(H30=0,I30=0,S30=1),INDEX(Zwangerschapsverlof!$B$80:$K$86,R30,3+D30),0)</f>
        <v>0</v>
      </c>
      <c r="X30" s="110">
        <f t="shared" ca="1" si="8"/>
        <v>0</v>
      </c>
      <c r="AV30" s="7" t="s">
        <v>138</v>
      </c>
      <c r="AW30" s="110" t="str">
        <f t="shared" si="0"/>
        <v>Rij 30</v>
      </c>
      <c r="AX30" s="140" t="b">
        <f>IF(AX29=0,FALSE,AX29&lt;AX20)</f>
        <v>0</v>
      </c>
      <c r="BA30" s="7"/>
    </row>
    <row r="31" spans="2:53">
      <c r="B31" s="48">
        <f t="shared" ca="1" si="2"/>
        <v>44903</v>
      </c>
      <c r="C31" s="10">
        <f t="shared" ca="1" si="9"/>
        <v>44903</v>
      </c>
      <c r="D31" s="6">
        <f t="shared" ca="1" si="3"/>
        <v>4</v>
      </c>
      <c r="E31" s="10">
        <f ca="1">VLOOKUP(C31,Vakantie!O:O,1,1)</f>
        <v>44856</v>
      </c>
      <c r="F31" s="10">
        <f ca="1">INDEX(Vakantie!P:P,MATCH(E31,Vakantie!O:O,0))</f>
        <v>44864</v>
      </c>
      <c r="G31" s="6" t="str">
        <f ca="1">INDEX(Vakantie!Q:Q,MATCH(E31,Vakantie!O:O,0))</f>
        <v>Herfst</v>
      </c>
      <c r="H31" s="6">
        <f t="shared" ca="1" si="10"/>
        <v>0</v>
      </c>
      <c r="I31" s="6">
        <f ca="1">IFERROR(  MIN(1, VLOOKUP(C31,Vakantie!Z:Z,1,0)   ),0)</f>
        <v>0</v>
      </c>
      <c r="J31" s="6">
        <f t="shared" ca="1" si="4"/>
        <v>0</v>
      </c>
      <c r="K31" s="6">
        <f t="shared" si="5"/>
        <v>0</v>
      </c>
      <c r="L31" s="10">
        <f ca="1">VLOOKUP(C31,Zwangerschapsverlof!$B$66:$B$72,1,1)</f>
        <v>0</v>
      </c>
      <c r="M31" s="10">
        <f ca="1">INDEX(Zwangerschapsverlof!$C$66:$C$72,N31)</f>
        <v>0</v>
      </c>
      <c r="N31" s="89">
        <f ca="1">MATCH(L31,Zwangerschapsverlof!$B$66:$B$72,0)</f>
        <v>1</v>
      </c>
      <c r="O31" s="6">
        <f t="shared" ca="1" si="11"/>
        <v>0</v>
      </c>
      <c r="P31" s="10">
        <f ca="1">VLOOKUP(C31,Zwangerschapsverlof!$B$80:$B$86,1,1)</f>
        <v>0</v>
      </c>
      <c r="Q31" s="10">
        <f ca="1">INDEX(Zwangerschapsverlof!$C$80:$C$86,R31)</f>
        <v>0</v>
      </c>
      <c r="R31" s="89">
        <f ca="1">MATCH(P31,Zwangerschapsverlof!$B$80:$B$86,0)</f>
        <v>1</v>
      </c>
      <c r="S31" s="6">
        <f t="shared" ca="1" si="12"/>
        <v>0</v>
      </c>
      <c r="T31" s="37">
        <f t="shared" ca="1" si="6"/>
        <v>0</v>
      </c>
      <c r="U31" s="49">
        <f t="shared" si="7"/>
        <v>0</v>
      </c>
      <c r="V31" s="37">
        <f ca="1">IF(AND(H31=0,I31=0,O31=1),INDEX(Zwangerschapsverlof!$B$66:$K$72,N31,3+D31),0)</f>
        <v>0</v>
      </c>
      <c r="W31" s="37">
        <f ca="1">IF(AND(H31=0,I31=0,S31=1),INDEX(Zwangerschapsverlof!$B$80:$K$86,R31,3+D31),0)</f>
        <v>0</v>
      </c>
      <c r="X31" s="110">
        <f t="shared" ca="1" si="8"/>
        <v>0</v>
      </c>
      <c r="AV31" s="7" t="s">
        <v>139</v>
      </c>
      <c r="AW31" s="110" t="str">
        <f t="shared" si="0"/>
        <v>Rij 31</v>
      </c>
      <c r="AX31" s="110">
        <f>IF(AX23=0,0,  IF(AX29=0,  AX20+1-AX23 +AX27,AX29+1-AX23 +AX27))</f>
        <v>0</v>
      </c>
      <c r="AY31" s="7" t="s">
        <v>140</v>
      </c>
      <c r="BA31" s="7"/>
    </row>
    <row r="32" spans="2:53">
      <c r="B32" s="48">
        <f t="shared" ca="1" si="2"/>
        <v>44904</v>
      </c>
      <c r="C32" s="10">
        <f t="shared" ca="1" si="9"/>
        <v>44904</v>
      </c>
      <c r="D32" s="6">
        <f t="shared" ca="1" si="3"/>
        <v>5</v>
      </c>
      <c r="E32" s="10">
        <f ca="1">VLOOKUP(C32,Vakantie!O:O,1,1)</f>
        <v>44856</v>
      </c>
      <c r="F32" s="10">
        <f ca="1">INDEX(Vakantie!P:P,MATCH(E32,Vakantie!O:O,0))</f>
        <v>44864</v>
      </c>
      <c r="G32" s="6" t="str">
        <f ca="1">INDEX(Vakantie!Q:Q,MATCH(E32,Vakantie!O:O,0))</f>
        <v>Herfst</v>
      </c>
      <c r="H32" s="6">
        <f t="shared" ca="1" si="10"/>
        <v>0</v>
      </c>
      <c r="I32" s="6">
        <f ca="1">IFERROR(  MIN(1, VLOOKUP(C32,Vakantie!Z:Z,1,0)   ),0)</f>
        <v>0</v>
      </c>
      <c r="J32" s="6">
        <f t="shared" ca="1" si="4"/>
        <v>0</v>
      </c>
      <c r="K32" s="6">
        <f t="shared" si="5"/>
        <v>0</v>
      </c>
      <c r="L32" s="10">
        <f ca="1">VLOOKUP(C32,Zwangerschapsverlof!$B$66:$B$72,1,1)</f>
        <v>0</v>
      </c>
      <c r="M32" s="10">
        <f ca="1">INDEX(Zwangerschapsverlof!$C$66:$C$72,N32)</f>
        <v>0</v>
      </c>
      <c r="N32" s="89">
        <f ca="1">MATCH(L32,Zwangerschapsverlof!$B$66:$B$72,0)</f>
        <v>1</v>
      </c>
      <c r="O32" s="6">
        <f t="shared" ca="1" si="11"/>
        <v>0</v>
      </c>
      <c r="P32" s="10">
        <f ca="1">VLOOKUP(C32,Zwangerschapsverlof!$B$80:$B$86,1,1)</f>
        <v>0</v>
      </c>
      <c r="Q32" s="10">
        <f ca="1">INDEX(Zwangerschapsverlof!$C$80:$C$86,R32)</f>
        <v>0</v>
      </c>
      <c r="R32" s="89">
        <f ca="1">MATCH(P32,Zwangerschapsverlof!$B$80:$B$86,0)</f>
        <v>1</v>
      </c>
      <c r="S32" s="6">
        <f t="shared" ca="1" si="12"/>
        <v>0</v>
      </c>
      <c r="T32" s="37">
        <f t="shared" ca="1" si="6"/>
        <v>0</v>
      </c>
      <c r="U32" s="49">
        <f t="shared" si="7"/>
        <v>0</v>
      </c>
      <c r="V32" s="37">
        <f ca="1">IF(AND(H32=0,I32=0,O32=1),INDEX(Zwangerschapsverlof!$B$66:$K$72,N32,3+D32),0)</f>
        <v>0</v>
      </c>
      <c r="W32" s="37">
        <f ca="1">IF(AND(H32=0,I32=0,S32=1),INDEX(Zwangerschapsverlof!$B$80:$K$86,R32,3+D32),0)</f>
        <v>0</v>
      </c>
      <c r="X32" s="110">
        <f t="shared" ca="1" si="8"/>
        <v>0</v>
      </c>
      <c r="AV32" s="7" t="s">
        <v>141</v>
      </c>
      <c r="AW32" s="110" t="str">
        <f t="shared" si="0"/>
        <v>Rij 32</v>
      </c>
      <c r="AX32" s="110">
        <f>MAX(0,6*7+IF(AX21="Ja",4*7,0)-AX31)</f>
        <v>42</v>
      </c>
      <c r="BA32" s="7"/>
    </row>
    <row r="33" spans="2:53">
      <c r="B33" s="48">
        <f t="shared" ca="1" si="2"/>
        <v>44905</v>
      </c>
      <c r="C33" s="10">
        <f t="shared" ca="1" si="9"/>
        <v>44905</v>
      </c>
      <c r="D33" s="6">
        <f t="shared" ca="1" si="3"/>
        <v>6</v>
      </c>
      <c r="E33" s="10">
        <f ca="1">VLOOKUP(C33,Vakantie!O:O,1,1)</f>
        <v>44856</v>
      </c>
      <c r="F33" s="10">
        <f ca="1">INDEX(Vakantie!P:P,MATCH(E33,Vakantie!O:O,0))</f>
        <v>44864</v>
      </c>
      <c r="G33" s="6" t="str">
        <f ca="1">INDEX(Vakantie!Q:Q,MATCH(E33,Vakantie!O:O,0))</f>
        <v>Herfst</v>
      </c>
      <c r="H33" s="6">
        <f t="shared" ca="1" si="10"/>
        <v>0</v>
      </c>
      <c r="I33" s="6">
        <f ca="1">IFERROR(  MIN(1, VLOOKUP(C33,Vakantie!Z:Z,1,0)   ),0)</f>
        <v>0</v>
      </c>
      <c r="J33" s="6">
        <f t="shared" ca="1" si="4"/>
        <v>0</v>
      </c>
      <c r="K33" s="6">
        <f t="shared" si="5"/>
        <v>0</v>
      </c>
      <c r="L33" s="10">
        <f ca="1">VLOOKUP(C33,Zwangerschapsverlof!$B$66:$B$72,1,1)</f>
        <v>0</v>
      </c>
      <c r="M33" s="10">
        <f ca="1">INDEX(Zwangerschapsverlof!$C$66:$C$72,N33)</f>
        <v>0</v>
      </c>
      <c r="N33" s="89">
        <f ca="1">MATCH(L33,Zwangerschapsverlof!$B$66:$B$72,0)</f>
        <v>1</v>
      </c>
      <c r="O33" s="6">
        <f t="shared" ca="1" si="11"/>
        <v>0</v>
      </c>
      <c r="P33" s="10">
        <f ca="1">VLOOKUP(C33,Zwangerschapsverlof!$B$80:$B$86,1,1)</f>
        <v>0</v>
      </c>
      <c r="Q33" s="10">
        <f ca="1">INDEX(Zwangerschapsverlof!$C$80:$C$86,R33)</f>
        <v>0</v>
      </c>
      <c r="R33" s="89">
        <f ca="1">MATCH(P33,Zwangerschapsverlof!$B$80:$B$86,0)</f>
        <v>1</v>
      </c>
      <c r="S33" s="6">
        <f t="shared" ca="1" si="12"/>
        <v>0</v>
      </c>
      <c r="T33" s="37">
        <f t="shared" ca="1" si="6"/>
        <v>0</v>
      </c>
      <c r="U33" s="49">
        <f t="shared" si="7"/>
        <v>0</v>
      </c>
      <c r="V33" s="37">
        <f ca="1">IF(AND(H33=0,I33=0,O33=1),INDEX(Zwangerschapsverlof!$B$66:$K$72,N33,3+D33),0)</f>
        <v>0</v>
      </c>
      <c r="W33" s="37">
        <f ca="1">IF(AND(H33=0,I33=0,S33=1),INDEX(Zwangerschapsverlof!$B$80:$K$86,R33,3+D33),0)</f>
        <v>0</v>
      </c>
      <c r="X33" s="110">
        <f t="shared" ca="1" si="8"/>
        <v>0</v>
      </c>
      <c r="AV33" s="7" t="s">
        <v>142</v>
      </c>
      <c r="AW33" s="110" t="str">
        <f t="shared" si="0"/>
        <v>Rij 33</v>
      </c>
      <c r="AX33" s="110">
        <f>IF(AX23=0,0,MAX(0,AX23-AX22-AX27))</f>
        <v>0</v>
      </c>
      <c r="BA33" s="7"/>
    </row>
    <row r="34" spans="2:53">
      <c r="B34" s="48">
        <f t="shared" ca="1" si="2"/>
        <v>44906</v>
      </c>
      <c r="C34" s="10">
        <f t="shared" ca="1" si="9"/>
        <v>44906</v>
      </c>
      <c r="D34" s="6">
        <f t="shared" ca="1" si="3"/>
        <v>7</v>
      </c>
      <c r="E34" s="10">
        <f ca="1">VLOOKUP(C34,Vakantie!O:O,1,1)</f>
        <v>44856</v>
      </c>
      <c r="F34" s="10">
        <f ca="1">INDEX(Vakantie!P:P,MATCH(E34,Vakantie!O:O,0))</f>
        <v>44864</v>
      </c>
      <c r="G34" s="6" t="str">
        <f ca="1">INDEX(Vakantie!Q:Q,MATCH(E34,Vakantie!O:O,0))</f>
        <v>Herfst</v>
      </c>
      <c r="H34" s="6">
        <f t="shared" ca="1" si="10"/>
        <v>0</v>
      </c>
      <c r="I34" s="6">
        <f ca="1">IFERROR(  MIN(1, VLOOKUP(C34,Vakantie!Z:Z,1,0)   ),0)</f>
        <v>0</v>
      </c>
      <c r="J34" s="6">
        <f t="shared" ca="1" si="4"/>
        <v>0</v>
      </c>
      <c r="K34" s="6">
        <f t="shared" si="5"/>
        <v>0</v>
      </c>
      <c r="L34" s="10">
        <f ca="1">VLOOKUP(C34,Zwangerschapsverlof!$B$66:$B$72,1,1)</f>
        <v>0</v>
      </c>
      <c r="M34" s="10">
        <f ca="1">INDEX(Zwangerschapsverlof!$C$66:$C$72,N34)</f>
        <v>0</v>
      </c>
      <c r="N34" s="89">
        <f ca="1">MATCH(L34,Zwangerschapsverlof!$B$66:$B$72,0)</f>
        <v>1</v>
      </c>
      <c r="O34" s="6">
        <f t="shared" ca="1" si="11"/>
        <v>0</v>
      </c>
      <c r="P34" s="10">
        <f ca="1">VLOOKUP(C34,Zwangerschapsverlof!$B$80:$B$86,1,1)</f>
        <v>0</v>
      </c>
      <c r="Q34" s="10">
        <f ca="1">INDEX(Zwangerschapsverlof!$C$80:$C$86,R34)</f>
        <v>0</v>
      </c>
      <c r="R34" s="89">
        <f ca="1">MATCH(P34,Zwangerschapsverlof!$B$80:$B$86,0)</f>
        <v>1</v>
      </c>
      <c r="S34" s="6">
        <f t="shared" ca="1" si="12"/>
        <v>0</v>
      </c>
      <c r="T34" s="37">
        <f t="shared" ca="1" si="6"/>
        <v>0</v>
      </c>
      <c r="U34" s="49">
        <f t="shared" si="7"/>
        <v>0</v>
      </c>
      <c r="V34" s="37">
        <f ca="1">IF(AND(H34=0,I34=0,O34=1),INDEX(Zwangerschapsverlof!$B$66:$K$72,N34,3+D34),0)</f>
        <v>0</v>
      </c>
      <c r="W34" s="37">
        <f ca="1">IF(AND(H34=0,I34=0,S34=1),INDEX(Zwangerschapsverlof!$B$80:$K$86,R34,3+D34),0)</f>
        <v>0</v>
      </c>
      <c r="X34" s="110">
        <f t="shared" ca="1" si="8"/>
        <v>0</v>
      </c>
      <c r="AV34" s="7" t="s">
        <v>19</v>
      </c>
      <c r="AW34" s="110" t="str">
        <f t="shared" si="0"/>
        <v>Rij 34</v>
      </c>
      <c r="AX34" s="113">
        <f>IF(AX29=0,0,AX29+6*7+1)</f>
        <v>0</v>
      </c>
      <c r="BA34" s="7"/>
    </row>
    <row r="35" spans="2:53">
      <c r="B35" s="48">
        <f t="shared" ca="1" si="2"/>
        <v>44907</v>
      </c>
      <c r="C35" s="10">
        <f t="shared" ca="1" si="9"/>
        <v>44907</v>
      </c>
      <c r="D35" s="6">
        <f t="shared" ca="1" si="3"/>
        <v>1</v>
      </c>
      <c r="E35" s="10">
        <f ca="1">VLOOKUP(C35,Vakantie!O:O,1,1)</f>
        <v>44856</v>
      </c>
      <c r="F35" s="10">
        <f ca="1">INDEX(Vakantie!P:P,MATCH(E35,Vakantie!O:O,0))</f>
        <v>44864</v>
      </c>
      <c r="G35" s="6" t="str">
        <f ca="1">INDEX(Vakantie!Q:Q,MATCH(E35,Vakantie!O:O,0))</f>
        <v>Herfst</v>
      </c>
      <c r="H35" s="6">
        <f t="shared" ca="1" si="10"/>
        <v>0</v>
      </c>
      <c r="I35" s="6">
        <f ca="1">IFERROR(  MIN(1, VLOOKUP(C35,Vakantie!Z:Z,1,0)   ),0)</f>
        <v>0</v>
      </c>
      <c r="J35" s="6">
        <f t="shared" ca="1" si="4"/>
        <v>0</v>
      </c>
      <c r="K35" s="6">
        <f t="shared" si="5"/>
        <v>0</v>
      </c>
      <c r="L35" s="10">
        <f ca="1">VLOOKUP(C35,Zwangerschapsverlof!$B$66:$B$72,1,1)</f>
        <v>0</v>
      </c>
      <c r="M35" s="10">
        <f ca="1">INDEX(Zwangerschapsverlof!$C$66:$C$72,N35)</f>
        <v>0</v>
      </c>
      <c r="N35" s="89">
        <f ca="1">MATCH(L35,Zwangerschapsverlof!$B$66:$B$72,0)</f>
        <v>1</v>
      </c>
      <c r="O35" s="6">
        <f t="shared" ca="1" si="11"/>
        <v>0</v>
      </c>
      <c r="P35" s="10">
        <f ca="1">VLOOKUP(C35,Zwangerschapsverlof!$B$80:$B$86,1,1)</f>
        <v>0</v>
      </c>
      <c r="Q35" s="10">
        <f ca="1">INDEX(Zwangerschapsverlof!$C$80:$C$86,R35)</f>
        <v>0</v>
      </c>
      <c r="R35" s="89">
        <f ca="1">MATCH(P35,Zwangerschapsverlof!$B$80:$B$86,0)</f>
        <v>1</v>
      </c>
      <c r="S35" s="6">
        <f t="shared" ca="1" si="12"/>
        <v>0</v>
      </c>
      <c r="T35" s="37">
        <f t="shared" ca="1" si="6"/>
        <v>0</v>
      </c>
      <c r="U35" s="49">
        <f t="shared" si="7"/>
        <v>0</v>
      </c>
      <c r="V35" s="37">
        <f ca="1">IF(AND(H35=0,I35=0,O35=1),INDEX(Zwangerschapsverlof!$B$66:$K$72,N35,3+D35),0)</f>
        <v>0</v>
      </c>
      <c r="W35" s="37">
        <f ca="1">IF(AND(H35=0,I35=0,S35=1),INDEX(Zwangerschapsverlof!$B$80:$K$86,R35,3+D35),0)</f>
        <v>0</v>
      </c>
      <c r="X35" s="110">
        <f t="shared" ca="1" si="8"/>
        <v>0</v>
      </c>
      <c r="AV35" s="7" t="s">
        <v>143</v>
      </c>
      <c r="AW35" s="110" t="str">
        <f t="shared" si="0"/>
        <v>Rij 35</v>
      </c>
      <c r="AX35" s="113">
        <f>IF(AX23=0,0,IF(AX29=0,0,     AX29+10*7   +IF(AX30,AX32,AX33)))</f>
        <v>0</v>
      </c>
      <c r="BA35" s="7"/>
    </row>
    <row r="36" spans="2:53">
      <c r="B36" s="48">
        <f t="shared" ca="1" si="2"/>
        <v>44908</v>
      </c>
      <c r="C36" s="10">
        <f t="shared" ca="1" si="9"/>
        <v>44908</v>
      </c>
      <c r="D36" s="6">
        <f t="shared" ca="1" si="3"/>
        <v>2</v>
      </c>
      <c r="E36" s="10">
        <f ca="1">VLOOKUP(C36,Vakantie!O:O,1,1)</f>
        <v>44856</v>
      </c>
      <c r="F36" s="10">
        <f ca="1">INDEX(Vakantie!P:P,MATCH(E36,Vakantie!O:O,0))</f>
        <v>44864</v>
      </c>
      <c r="G36" s="6" t="str">
        <f ca="1">INDEX(Vakantie!Q:Q,MATCH(E36,Vakantie!O:O,0))</f>
        <v>Herfst</v>
      </c>
      <c r="H36" s="6">
        <f t="shared" ca="1" si="10"/>
        <v>0</v>
      </c>
      <c r="I36" s="6">
        <f ca="1">IFERROR(  MIN(1, VLOOKUP(C36,Vakantie!Z:Z,1,0)   ),0)</f>
        <v>0</v>
      </c>
      <c r="J36" s="6">
        <f t="shared" ca="1" si="4"/>
        <v>0</v>
      </c>
      <c r="K36" s="6">
        <f t="shared" si="5"/>
        <v>0</v>
      </c>
      <c r="L36" s="10">
        <f ca="1">VLOOKUP(C36,Zwangerschapsverlof!$B$66:$B$72,1,1)</f>
        <v>0</v>
      </c>
      <c r="M36" s="10">
        <f ca="1">INDEX(Zwangerschapsverlof!$C$66:$C$72,N36)</f>
        <v>0</v>
      </c>
      <c r="N36" s="89">
        <f ca="1">MATCH(L36,Zwangerschapsverlof!$B$66:$B$72,0)</f>
        <v>1</v>
      </c>
      <c r="O36" s="6">
        <f t="shared" ca="1" si="11"/>
        <v>0</v>
      </c>
      <c r="P36" s="10">
        <f ca="1">VLOOKUP(C36,Zwangerschapsverlof!$B$80:$B$86,1,1)</f>
        <v>0</v>
      </c>
      <c r="Q36" s="10">
        <f ca="1">INDEX(Zwangerschapsverlof!$C$80:$C$86,R36)</f>
        <v>0</v>
      </c>
      <c r="R36" s="89">
        <f ca="1">MATCH(P36,Zwangerschapsverlof!$B$80:$B$86,0)</f>
        <v>1</v>
      </c>
      <c r="S36" s="6">
        <f t="shared" ca="1" si="12"/>
        <v>0</v>
      </c>
      <c r="T36" s="37">
        <f t="shared" ca="1" si="6"/>
        <v>0</v>
      </c>
      <c r="U36" s="49">
        <f t="shared" si="7"/>
        <v>0</v>
      </c>
      <c r="V36" s="37">
        <f ca="1">IF(AND(H36=0,I36=0,O36=1),INDEX(Zwangerschapsverlof!$B$66:$K$72,N36,3+D36),0)</f>
        <v>0</v>
      </c>
      <c r="W36" s="37">
        <f ca="1">IF(AND(H36=0,I36=0,S36=1),INDEX(Zwangerschapsverlof!$B$80:$K$86,R36,3+D36),0)</f>
        <v>0</v>
      </c>
      <c r="X36" s="110">
        <f t="shared" ca="1" si="8"/>
        <v>0</v>
      </c>
      <c r="AV36" s="7" t="s">
        <v>144</v>
      </c>
      <c r="AW36" s="110" t="str">
        <f t="shared" si="0"/>
        <v>Rij 36</v>
      </c>
      <c r="AX36" s="113">
        <f>IF(AX29=0,0,AX34+30*7-1)</f>
        <v>0</v>
      </c>
      <c r="BA36" s="7"/>
    </row>
    <row r="37" spans="2:53">
      <c r="B37" s="48">
        <f t="shared" ca="1" si="2"/>
        <v>44909</v>
      </c>
      <c r="C37" s="10">
        <f t="shared" ca="1" si="9"/>
        <v>44909</v>
      </c>
      <c r="D37" s="6">
        <f t="shared" ca="1" si="3"/>
        <v>3</v>
      </c>
      <c r="E37" s="10">
        <f ca="1">VLOOKUP(C37,Vakantie!O:O,1,1)</f>
        <v>44856</v>
      </c>
      <c r="F37" s="10">
        <f ca="1">INDEX(Vakantie!P:P,MATCH(E37,Vakantie!O:O,0))</f>
        <v>44864</v>
      </c>
      <c r="G37" s="6" t="str">
        <f ca="1">INDEX(Vakantie!Q:Q,MATCH(E37,Vakantie!O:O,0))</f>
        <v>Herfst</v>
      </c>
      <c r="H37" s="6">
        <f t="shared" ca="1" si="10"/>
        <v>0</v>
      </c>
      <c r="I37" s="6">
        <f ca="1">IFERROR(  MIN(1, VLOOKUP(C37,Vakantie!Z:Z,1,0)   ),0)</f>
        <v>0</v>
      </c>
      <c r="J37" s="6">
        <f t="shared" ca="1" si="4"/>
        <v>0</v>
      </c>
      <c r="K37" s="6">
        <f t="shared" si="5"/>
        <v>0</v>
      </c>
      <c r="L37" s="10">
        <f ca="1">VLOOKUP(C37,Zwangerschapsverlof!$B$66:$B$72,1,1)</f>
        <v>0</v>
      </c>
      <c r="M37" s="10">
        <f ca="1">INDEX(Zwangerschapsverlof!$C$66:$C$72,N37)</f>
        <v>0</v>
      </c>
      <c r="N37" s="89">
        <f ca="1">MATCH(L37,Zwangerschapsverlof!$B$66:$B$72,0)</f>
        <v>1</v>
      </c>
      <c r="O37" s="6">
        <f t="shared" ca="1" si="11"/>
        <v>0</v>
      </c>
      <c r="P37" s="10">
        <f ca="1">VLOOKUP(C37,Zwangerschapsverlof!$B$80:$B$86,1,1)</f>
        <v>0</v>
      </c>
      <c r="Q37" s="10">
        <f ca="1">INDEX(Zwangerschapsverlof!$C$80:$C$86,R37)</f>
        <v>0</v>
      </c>
      <c r="R37" s="89">
        <f ca="1">MATCH(P37,Zwangerschapsverlof!$B$80:$B$86,0)</f>
        <v>1</v>
      </c>
      <c r="S37" s="6">
        <f t="shared" ca="1" si="12"/>
        <v>0</v>
      </c>
      <c r="T37" s="37">
        <f t="shared" ca="1" si="6"/>
        <v>0</v>
      </c>
      <c r="U37" s="49">
        <f t="shared" si="7"/>
        <v>0</v>
      </c>
      <c r="V37" s="37">
        <f ca="1">IF(AND(H37=0,I37=0,O37=1),INDEX(Zwangerschapsverlof!$B$66:$K$72,N37,3+D37),0)</f>
        <v>0</v>
      </c>
      <c r="W37" s="37">
        <f ca="1">IF(AND(H37=0,I37=0,S37=1),INDEX(Zwangerschapsverlof!$B$80:$K$86,R37,3+D37),0)</f>
        <v>0</v>
      </c>
      <c r="X37" s="110">
        <f t="shared" ca="1" si="8"/>
        <v>0</v>
      </c>
      <c r="AV37" s="7" t="s">
        <v>145</v>
      </c>
      <c r="AW37" s="110" t="str">
        <f t="shared" si="0"/>
        <v>Rij 37</v>
      </c>
      <c r="AX37" s="113">
        <f>Zwangerschapsverlof!G30</f>
        <v>0</v>
      </c>
      <c r="BA37" s="7"/>
    </row>
    <row r="38" spans="2:53">
      <c r="B38" s="48">
        <f t="shared" ca="1" si="2"/>
        <v>44910</v>
      </c>
      <c r="C38" s="10">
        <f t="shared" ca="1" si="9"/>
        <v>44910</v>
      </c>
      <c r="D38" s="6">
        <f t="shared" ca="1" si="3"/>
        <v>4</v>
      </c>
      <c r="E38" s="10">
        <f ca="1">VLOOKUP(C38,Vakantie!O:O,1,1)</f>
        <v>44856</v>
      </c>
      <c r="F38" s="10">
        <f ca="1">INDEX(Vakantie!P:P,MATCH(E38,Vakantie!O:O,0))</f>
        <v>44864</v>
      </c>
      <c r="G38" s="6" t="str">
        <f ca="1">INDEX(Vakantie!Q:Q,MATCH(E38,Vakantie!O:O,0))</f>
        <v>Herfst</v>
      </c>
      <c r="H38" s="6">
        <f t="shared" ca="1" si="10"/>
        <v>0</v>
      </c>
      <c r="I38" s="6">
        <f ca="1">IFERROR(  MIN(1, VLOOKUP(C38,Vakantie!Z:Z,1,0)   ),0)</f>
        <v>0</v>
      </c>
      <c r="J38" s="6">
        <f t="shared" ca="1" si="4"/>
        <v>0</v>
      </c>
      <c r="K38" s="6">
        <f t="shared" si="5"/>
        <v>0</v>
      </c>
      <c r="L38" s="10">
        <f ca="1">VLOOKUP(C38,Zwangerschapsverlof!$B$66:$B$72,1,1)</f>
        <v>0</v>
      </c>
      <c r="M38" s="10">
        <f ca="1">INDEX(Zwangerschapsverlof!$C$66:$C$72,N38)</f>
        <v>0</v>
      </c>
      <c r="N38" s="89">
        <f ca="1">MATCH(L38,Zwangerschapsverlof!$B$66:$B$72,0)</f>
        <v>1</v>
      </c>
      <c r="O38" s="6">
        <f t="shared" ca="1" si="11"/>
        <v>0</v>
      </c>
      <c r="P38" s="10">
        <f ca="1">VLOOKUP(C38,Zwangerschapsverlof!$B$80:$B$86,1,1)</f>
        <v>0</v>
      </c>
      <c r="Q38" s="10">
        <f ca="1">INDEX(Zwangerschapsverlof!$C$80:$C$86,R38)</f>
        <v>0</v>
      </c>
      <c r="R38" s="89">
        <f ca="1">MATCH(P38,Zwangerschapsverlof!$B$80:$B$86,0)</f>
        <v>1</v>
      </c>
      <c r="S38" s="6">
        <f t="shared" ca="1" si="12"/>
        <v>0</v>
      </c>
      <c r="T38" s="37">
        <f t="shared" ca="1" si="6"/>
        <v>0</v>
      </c>
      <c r="U38" s="49">
        <f t="shared" si="7"/>
        <v>0</v>
      </c>
      <c r="V38" s="37">
        <f ca="1">IF(AND(H38=0,I38=0,O38=1),INDEX(Zwangerschapsverlof!$B$66:$K$72,N38,3+D38),0)</f>
        <v>0</v>
      </c>
      <c r="W38" s="37">
        <f ca="1">IF(AND(H38=0,I38=0,S38=1),INDEX(Zwangerschapsverlof!$B$80:$K$86,R38,3+D38),0)</f>
        <v>0</v>
      </c>
      <c r="X38" s="110">
        <f t="shared" ca="1" si="8"/>
        <v>0</v>
      </c>
      <c r="AV38" s="7" t="s">
        <v>146</v>
      </c>
      <c r="AW38" s="110" t="str">
        <f t="shared" si="0"/>
        <v>Rij 38</v>
      </c>
      <c r="AX38" s="113">
        <f>IF(AX37=0,AX35,AX37-1)</f>
        <v>0</v>
      </c>
    </row>
    <row r="39" spans="2:53">
      <c r="B39" s="48">
        <f t="shared" ca="1" si="2"/>
        <v>44911</v>
      </c>
      <c r="C39" s="10">
        <f t="shared" ca="1" si="9"/>
        <v>44911</v>
      </c>
      <c r="D39" s="6">
        <f t="shared" ca="1" si="3"/>
        <v>5</v>
      </c>
      <c r="E39" s="10">
        <f ca="1">VLOOKUP(C39,Vakantie!O:O,1,1)</f>
        <v>44856</v>
      </c>
      <c r="F39" s="10">
        <f ca="1">INDEX(Vakantie!P:P,MATCH(E39,Vakantie!O:O,0))</f>
        <v>44864</v>
      </c>
      <c r="G39" s="6" t="str">
        <f ca="1">INDEX(Vakantie!Q:Q,MATCH(E39,Vakantie!O:O,0))</f>
        <v>Herfst</v>
      </c>
      <c r="H39" s="6">
        <f t="shared" ca="1" si="10"/>
        <v>0</v>
      </c>
      <c r="I39" s="6">
        <f ca="1">IFERROR(  MIN(1, VLOOKUP(C39,Vakantie!Z:Z,1,0)   ),0)</f>
        <v>0</v>
      </c>
      <c r="J39" s="6">
        <f t="shared" ca="1" si="4"/>
        <v>0</v>
      </c>
      <c r="K39" s="6">
        <f t="shared" si="5"/>
        <v>0</v>
      </c>
      <c r="L39" s="10">
        <f ca="1">VLOOKUP(C39,Zwangerschapsverlof!$B$66:$B$72,1,1)</f>
        <v>0</v>
      </c>
      <c r="M39" s="10">
        <f ca="1">INDEX(Zwangerschapsverlof!$C$66:$C$72,N39)</f>
        <v>0</v>
      </c>
      <c r="N39" s="89">
        <f ca="1">MATCH(L39,Zwangerschapsverlof!$B$66:$B$72,0)</f>
        <v>1</v>
      </c>
      <c r="O39" s="6">
        <f t="shared" ca="1" si="11"/>
        <v>0</v>
      </c>
      <c r="P39" s="10">
        <f ca="1">VLOOKUP(C39,Zwangerschapsverlof!$B$80:$B$86,1,1)</f>
        <v>0</v>
      </c>
      <c r="Q39" s="10">
        <f ca="1">INDEX(Zwangerschapsverlof!$C$80:$C$86,R39)</f>
        <v>0</v>
      </c>
      <c r="R39" s="89">
        <f ca="1">MATCH(P39,Zwangerschapsverlof!$B$80:$B$86,0)</f>
        <v>1</v>
      </c>
      <c r="S39" s="6">
        <f t="shared" ca="1" si="12"/>
        <v>0</v>
      </c>
      <c r="T39" s="37">
        <f t="shared" ca="1" si="6"/>
        <v>0</v>
      </c>
      <c r="U39" s="49">
        <f t="shared" si="7"/>
        <v>0</v>
      </c>
      <c r="V39" s="37">
        <f ca="1">IF(AND(H39=0,I39=0,O39=1),INDEX(Zwangerschapsverlof!$B$66:$K$72,N39,3+D39),0)</f>
        <v>0</v>
      </c>
      <c r="W39" s="37">
        <f ca="1">IF(AND(H39=0,I39=0,S39=1),INDEX(Zwangerschapsverlof!$B$80:$K$86,R39,3+D39),0)</f>
        <v>0</v>
      </c>
      <c r="X39" s="110">
        <f t="shared" ca="1" si="8"/>
        <v>0</v>
      </c>
      <c r="AW39" s="110" t="str">
        <f t="shared" si="0"/>
        <v>Rij 39</v>
      </c>
    </row>
    <row r="40" spans="2:53">
      <c r="B40" s="48">
        <f t="shared" ca="1" si="2"/>
        <v>44912</v>
      </c>
      <c r="C40" s="10">
        <f t="shared" ca="1" si="9"/>
        <v>44912</v>
      </c>
      <c r="D40" s="6">
        <f t="shared" ca="1" si="3"/>
        <v>6</v>
      </c>
      <c r="E40" s="10">
        <f ca="1">VLOOKUP(C40,Vakantie!O:O,1,1)</f>
        <v>44856</v>
      </c>
      <c r="F40" s="10">
        <f ca="1">INDEX(Vakantie!P:P,MATCH(E40,Vakantie!O:O,0))</f>
        <v>44864</v>
      </c>
      <c r="G40" s="6" t="str">
        <f ca="1">INDEX(Vakantie!Q:Q,MATCH(E40,Vakantie!O:O,0))</f>
        <v>Herfst</v>
      </c>
      <c r="H40" s="6">
        <f t="shared" ca="1" si="10"/>
        <v>0</v>
      </c>
      <c r="I40" s="6">
        <f ca="1">IFERROR(  MIN(1, VLOOKUP(C40,Vakantie!Z:Z,1,0)   ),0)</f>
        <v>0</v>
      </c>
      <c r="J40" s="6">
        <f t="shared" ca="1" si="4"/>
        <v>0</v>
      </c>
      <c r="K40" s="6">
        <f t="shared" si="5"/>
        <v>0</v>
      </c>
      <c r="L40" s="10">
        <f ca="1">VLOOKUP(C40,Zwangerschapsverlof!$B$66:$B$72,1,1)</f>
        <v>0</v>
      </c>
      <c r="M40" s="10">
        <f ca="1">INDEX(Zwangerschapsverlof!$C$66:$C$72,N40)</f>
        <v>0</v>
      </c>
      <c r="N40" s="89">
        <f ca="1">MATCH(L40,Zwangerschapsverlof!$B$66:$B$72,0)</f>
        <v>1</v>
      </c>
      <c r="O40" s="6">
        <f t="shared" ca="1" si="11"/>
        <v>0</v>
      </c>
      <c r="P40" s="10">
        <f ca="1">VLOOKUP(C40,Zwangerschapsverlof!$B$80:$B$86,1,1)</f>
        <v>0</v>
      </c>
      <c r="Q40" s="10">
        <f ca="1">INDEX(Zwangerschapsverlof!$C$80:$C$86,R40)</f>
        <v>0</v>
      </c>
      <c r="R40" s="89">
        <f ca="1">MATCH(P40,Zwangerschapsverlof!$B$80:$B$86,0)</f>
        <v>1</v>
      </c>
      <c r="S40" s="6">
        <f t="shared" ca="1" si="12"/>
        <v>0</v>
      </c>
      <c r="T40" s="37">
        <f t="shared" ca="1" si="6"/>
        <v>0</v>
      </c>
      <c r="U40" s="49">
        <f t="shared" si="7"/>
        <v>0</v>
      </c>
      <c r="V40" s="37">
        <f ca="1">IF(AND(H40=0,I40=0,O40=1),INDEX(Zwangerschapsverlof!$B$66:$K$72,N40,3+D40),0)</f>
        <v>0</v>
      </c>
      <c r="W40" s="37">
        <f ca="1">IF(AND(H40=0,I40=0,S40=1),INDEX(Zwangerschapsverlof!$B$80:$K$86,R40,3+D40),0)</f>
        <v>0</v>
      </c>
      <c r="X40" s="110">
        <f t="shared" ca="1" si="8"/>
        <v>0</v>
      </c>
      <c r="AW40" s="110" t="str">
        <f t="shared" si="0"/>
        <v>Rij 40</v>
      </c>
    </row>
    <row r="41" spans="2:53">
      <c r="B41" s="48">
        <f t="shared" ca="1" si="2"/>
        <v>44913</v>
      </c>
      <c r="C41" s="10">
        <f t="shared" ca="1" si="9"/>
        <v>44913</v>
      </c>
      <c r="D41" s="6">
        <f t="shared" ca="1" si="3"/>
        <v>7</v>
      </c>
      <c r="E41" s="10">
        <f ca="1">VLOOKUP(C41,Vakantie!O:O,1,1)</f>
        <v>44856</v>
      </c>
      <c r="F41" s="10">
        <f ca="1">INDEX(Vakantie!P:P,MATCH(E41,Vakantie!O:O,0))</f>
        <v>44864</v>
      </c>
      <c r="G41" s="6" t="str">
        <f ca="1">INDEX(Vakantie!Q:Q,MATCH(E41,Vakantie!O:O,0))</f>
        <v>Herfst</v>
      </c>
      <c r="H41" s="6">
        <f t="shared" ca="1" si="10"/>
        <v>0</v>
      </c>
      <c r="I41" s="6">
        <f ca="1">IFERROR(  MIN(1, VLOOKUP(C41,Vakantie!Z:Z,1,0)   ),0)</f>
        <v>0</v>
      </c>
      <c r="J41" s="6">
        <f t="shared" ca="1" si="4"/>
        <v>0</v>
      </c>
      <c r="K41" s="6">
        <f t="shared" si="5"/>
        <v>0</v>
      </c>
      <c r="L41" s="10">
        <f ca="1">VLOOKUP(C41,Zwangerschapsverlof!$B$66:$B$72,1,1)</f>
        <v>0</v>
      </c>
      <c r="M41" s="10">
        <f ca="1">INDEX(Zwangerschapsverlof!$C$66:$C$72,N41)</f>
        <v>0</v>
      </c>
      <c r="N41" s="89">
        <f ca="1">MATCH(L41,Zwangerschapsverlof!$B$66:$B$72,0)</f>
        <v>1</v>
      </c>
      <c r="O41" s="6">
        <f t="shared" ca="1" si="11"/>
        <v>0</v>
      </c>
      <c r="P41" s="10">
        <f ca="1">VLOOKUP(C41,Zwangerschapsverlof!$B$80:$B$86,1,1)</f>
        <v>0</v>
      </c>
      <c r="Q41" s="10">
        <f ca="1">INDEX(Zwangerschapsverlof!$C$80:$C$86,R41)</f>
        <v>0</v>
      </c>
      <c r="R41" s="89">
        <f ca="1">MATCH(P41,Zwangerschapsverlof!$B$80:$B$86,0)</f>
        <v>1</v>
      </c>
      <c r="S41" s="6">
        <f t="shared" ca="1" si="12"/>
        <v>0</v>
      </c>
      <c r="T41" s="37">
        <f t="shared" ca="1" si="6"/>
        <v>0</v>
      </c>
      <c r="U41" s="49">
        <f t="shared" si="7"/>
        <v>0</v>
      </c>
      <c r="V41" s="37">
        <f ca="1">IF(AND(H41=0,I41=0,O41=1),INDEX(Zwangerschapsverlof!$B$66:$K$72,N41,3+D41),0)</f>
        <v>0</v>
      </c>
      <c r="W41" s="37">
        <f ca="1">IF(AND(H41=0,I41=0,S41=1),INDEX(Zwangerschapsverlof!$B$80:$K$86,R41,3+D41),0)</f>
        <v>0</v>
      </c>
      <c r="X41" s="110">
        <f t="shared" ca="1" si="8"/>
        <v>0</v>
      </c>
      <c r="AW41" s="110" t="str">
        <f t="shared" si="0"/>
        <v>Rij 41</v>
      </c>
    </row>
    <row r="42" spans="2:53">
      <c r="B42" s="48">
        <f t="shared" ca="1" si="2"/>
        <v>44914</v>
      </c>
      <c r="C42" s="10">
        <f t="shared" ca="1" si="9"/>
        <v>44914</v>
      </c>
      <c r="D42" s="6">
        <f t="shared" ca="1" si="3"/>
        <v>1</v>
      </c>
      <c r="E42" s="10">
        <f ca="1">VLOOKUP(C42,Vakantie!O:O,1,1)</f>
        <v>44856</v>
      </c>
      <c r="F42" s="10">
        <f ca="1">INDEX(Vakantie!P:P,MATCH(E42,Vakantie!O:O,0))</f>
        <v>44864</v>
      </c>
      <c r="G42" s="6" t="str">
        <f ca="1">INDEX(Vakantie!Q:Q,MATCH(E42,Vakantie!O:O,0))</f>
        <v>Herfst</v>
      </c>
      <c r="H42" s="6">
        <f t="shared" ca="1" si="10"/>
        <v>0</v>
      </c>
      <c r="I42" s="6">
        <f ca="1">IFERROR(  MIN(1, VLOOKUP(C42,Vakantie!Z:Z,1,0)   ),0)</f>
        <v>0</v>
      </c>
      <c r="J42" s="6">
        <f t="shared" ca="1" si="4"/>
        <v>0</v>
      </c>
      <c r="K42" s="6">
        <f t="shared" si="5"/>
        <v>0</v>
      </c>
      <c r="L42" s="10">
        <f ca="1">VLOOKUP(C42,Zwangerschapsverlof!$B$66:$B$72,1,1)</f>
        <v>0</v>
      </c>
      <c r="M42" s="10">
        <f ca="1">INDEX(Zwangerschapsverlof!$C$66:$C$72,N42)</f>
        <v>0</v>
      </c>
      <c r="N42" s="89">
        <f ca="1">MATCH(L42,Zwangerschapsverlof!$B$66:$B$72,0)</f>
        <v>1</v>
      </c>
      <c r="O42" s="6">
        <f t="shared" ca="1" si="11"/>
        <v>0</v>
      </c>
      <c r="P42" s="10">
        <f ca="1">VLOOKUP(C42,Zwangerschapsverlof!$B$80:$B$86,1,1)</f>
        <v>0</v>
      </c>
      <c r="Q42" s="10">
        <f ca="1">INDEX(Zwangerschapsverlof!$C$80:$C$86,R42)</f>
        <v>0</v>
      </c>
      <c r="R42" s="89">
        <f ca="1">MATCH(P42,Zwangerschapsverlof!$B$80:$B$86,0)</f>
        <v>1</v>
      </c>
      <c r="S42" s="6">
        <f t="shared" ca="1" si="12"/>
        <v>0</v>
      </c>
      <c r="T42" s="37">
        <f t="shared" ca="1" si="6"/>
        <v>0</v>
      </c>
      <c r="U42" s="49">
        <f t="shared" si="7"/>
        <v>0</v>
      </c>
      <c r="V42" s="37">
        <f ca="1">IF(AND(H42=0,I42=0,O42=1),INDEX(Zwangerschapsverlof!$B$66:$K$72,N42,3+D42),0)</f>
        <v>0</v>
      </c>
      <c r="W42" s="37">
        <f ca="1">IF(AND(H42=0,I42=0,S42=1),INDEX(Zwangerschapsverlof!$B$80:$K$86,R42,3+D42),0)</f>
        <v>0</v>
      </c>
      <c r="X42" s="110">
        <f t="shared" ca="1" si="8"/>
        <v>0</v>
      </c>
      <c r="AW42" s="110" t="str">
        <f t="shared" si="0"/>
        <v>Rij 42</v>
      </c>
    </row>
    <row r="43" spans="2:53">
      <c r="B43" s="48">
        <f t="shared" ca="1" si="2"/>
        <v>44915</v>
      </c>
      <c r="C43" s="10">
        <f t="shared" ca="1" si="9"/>
        <v>44915</v>
      </c>
      <c r="D43" s="6">
        <f t="shared" ca="1" si="3"/>
        <v>2</v>
      </c>
      <c r="E43" s="10">
        <f ca="1">VLOOKUP(C43,Vakantie!O:O,1,1)</f>
        <v>44856</v>
      </c>
      <c r="F43" s="10">
        <f ca="1">INDEX(Vakantie!P:P,MATCH(E43,Vakantie!O:O,0))</f>
        <v>44864</v>
      </c>
      <c r="G43" s="6" t="str">
        <f ca="1">INDEX(Vakantie!Q:Q,MATCH(E43,Vakantie!O:O,0))</f>
        <v>Herfst</v>
      </c>
      <c r="H43" s="6">
        <f t="shared" ca="1" si="10"/>
        <v>0</v>
      </c>
      <c r="I43" s="6">
        <f ca="1">IFERROR(  MIN(1, VLOOKUP(C43,Vakantie!Z:Z,1,0)   ),0)</f>
        <v>0</v>
      </c>
      <c r="J43" s="6">
        <f t="shared" ca="1" si="4"/>
        <v>0</v>
      </c>
      <c r="K43" s="6">
        <f t="shared" si="5"/>
        <v>0</v>
      </c>
      <c r="L43" s="10">
        <f ca="1">VLOOKUP(C43,Zwangerschapsverlof!$B$66:$B$72,1,1)</f>
        <v>0</v>
      </c>
      <c r="M43" s="10">
        <f ca="1">INDEX(Zwangerschapsverlof!$C$66:$C$72,N43)</f>
        <v>0</v>
      </c>
      <c r="N43" s="89">
        <f ca="1">MATCH(L43,Zwangerschapsverlof!$B$66:$B$72,0)</f>
        <v>1</v>
      </c>
      <c r="O43" s="6">
        <f t="shared" ca="1" si="11"/>
        <v>0</v>
      </c>
      <c r="P43" s="10">
        <f ca="1">VLOOKUP(C43,Zwangerschapsverlof!$B$80:$B$86,1,1)</f>
        <v>0</v>
      </c>
      <c r="Q43" s="10">
        <f ca="1">INDEX(Zwangerschapsverlof!$C$80:$C$86,R43)</f>
        <v>0</v>
      </c>
      <c r="R43" s="89">
        <f ca="1">MATCH(P43,Zwangerschapsverlof!$B$80:$B$86,0)</f>
        <v>1</v>
      </c>
      <c r="S43" s="6">
        <f t="shared" ca="1" si="12"/>
        <v>0</v>
      </c>
      <c r="T43" s="37">
        <f t="shared" ca="1" si="6"/>
        <v>0</v>
      </c>
      <c r="U43" s="49">
        <f t="shared" si="7"/>
        <v>0</v>
      </c>
      <c r="V43" s="37">
        <f ca="1">IF(AND(H43=0,I43=0,O43=1),INDEX(Zwangerschapsverlof!$B$66:$K$72,N43,3+D43),0)</f>
        <v>0</v>
      </c>
      <c r="W43" s="37">
        <f ca="1">IF(AND(H43=0,I43=0,S43=1),INDEX(Zwangerschapsverlof!$B$80:$K$86,R43,3+D43),0)</f>
        <v>0</v>
      </c>
      <c r="X43" s="110">
        <f t="shared" ca="1" si="8"/>
        <v>0</v>
      </c>
      <c r="AW43" s="110" t="str">
        <f t="shared" si="0"/>
        <v>Rij 43</v>
      </c>
    </row>
    <row r="44" spans="2:53">
      <c r="B44" s="48">
        <f t="shared" ca="1" si="2"/>
        <v>44916</v>
      </c>
      <c r="C44" s="10">
        <f t="shared" ca="1" si="9"/>
        <v>44916</v>
      </c>
      <c r="D44" s="6">
        <f t="shared" ca="1" si="3"/>
        <v>3</v>
      </c>
      <c r="E44" s="10">
        <f ca="1">VLOOKUP(C44,Vakantie!O:O,1,1)</f>
        <v>44856</v>
      </c>
      <c r="F44" s="10">
        <f ca="1">INDEX(Vakantie!P:P,MATCH(E44,Vakantie!O:O,0))</f>
        <v>44864</v>
      </c>
      <c r="G44" s="6" t="str">
        <f ca="1">INDEX(Vakantie!Q:Q,MATCH(E44,Vakantie!O:O,0))</f>
        <v>Herfst</v>
      </c>
      <c r="H44" s="6">
        <f t="shared" ca="1" si="10"/>
        <v>0</v>
      </c>
      <c r="I44" s="6">
        <f ca="1">IFERROR(  MIN(1, VLOOKUP(C44,Vakantie!Z:Z,1,0)   ),0)</f>
        <v>0</v>
      </c>
      <c r="J44" s="6">
        <f t="shared" ca="1" si="4"/>
        <v>0</v>
      </c>
      <c r="K44" s="6">
        <f t="shared" si="5"/>
        <v>0</v>
      </c>
      <c r="L44" s="10">
        <f ca="1">VLOOKUP(C44,Zwangerschapsverlof!$B$66:$B$72,1,1)</f>
        <v>0</v>
      </c>
      <c r="M44" s="10">
        <f ca="1">INDEX(Zwangerschapsverlof!$C$66:$C$72,N44)</f>
        <v>0</v>
      </c>
      <c r="N44" s="89">
        <f ca="1">MATCH(L44,Zwangerschapsverlof!$B$66:$B$72,0)</f>
        <v>1</v>
      </c>
      <c r="O44" s="6">
        <f t="shared" ca="1" si="11"/>
        <v>0</v>
      </c>
      <c r="P44" s="10">
        <f ca="1">VLOOKUP(C44,Zwangerschapsverlof!$B$80:$B$86,1,1)</f>
        <v>0</v>
      </c>
      <c r="Q44" s="10">
        <f ca="1">INDEX(Zwangerschapsverlof!$C$80:$C$86,R44)</f>
        <v>0</v>
      </c>
      <c r="R44" s="89">
        <f ca="1">MATCH(P44,Zwangerschapsverlof!$B$80:$B$86,0)</f>
        <v>1</v>
      </c>
      <c r="S44" s="6">
        <f t="shared" ca="1" si="12"/>
        <v>0</v>
      </c>
      <c r="T44" s="37">
        <f t="shared" ca="1" si="6"/>
        <v>0</v>
      </c>
      <c r="U44" s="49">
        <f t="shared" si="7"/>
        <v>0</v>
      </c>
      <c r="V44" s="37">
        <f ca="1">IF(AND(H44=0,I44=0,O44=1),INDEX(Zwangerschapsverlof!$B$66:$K$72,N44,3+D44),0)</f>
        <v>0</v>
      </c>
      <c r="W44" s="37">
        <f ca="1">IF(AND(H44=0,I44=0,S44=1),INDEX(Zwangerschapsverlof!$B$80:$K$86,R44,3+D44),0)</f>
        <v>0</v>
      </c>
      <c r="X44" s="110">
        <f t="shared" ca="1" si="8"/>
        <v>0</v>
      </c>
    </row>
    <row r="45" spans="2:53">
      <c r="B45" s="48">
        <f t="shared" ca="1" si="2"/>
        <v>44917</v>
      </c>
      <c r="C45" s="10">
        <f t="shared" ca="1" si="9"/>
        <v>44917</v>
      </c>
      <c r="D45" s="6">
        <f t="shared" ca="1" si="3"/>
        <v>4</v>
      </c>
      <c r="E45" s="10">
        <f ca="1">VLOOKUP(C45,Vakantie!O:O,1,1)</f>
        <v>44856</v>
      </c>
      <c r="F45" s="10">
        <f ca="1">INDEX(Vakantie!P:P,MATCH(E45,Vakantie!O:O,0))</f>
        <v>44864</v>
      </c>
      <c r="G45" s="6" t="str">
        <f ca="1">INDEX(Vakantie!Q:Q,MATCH(E45,Vakantie!O:O,0))</f>
        <v>Herfst</v>
      </c>
      <c r="H45" s="6">
        <f t="shared" ca="1" si="10"/>
        <v>0</v>
      </c>
      <c r="I45" s="6">
        <f ca="1">IFERROR(  MIN(1, VLOOKUP(C45,Vakantie!Z:Z,1,0)   ),0)</f>
        <v>0</v>
      </c>
      <c r="J45" s="6">
        <f t="shared" ca="1" si="4"/>
        <v>0</v>
      </c>
      <c r="K45" s="6">
        <f t="shared" si="5"/>
        <v>0</v>
      </c>
      <c r="L45" s="10">
        <f ca="1">VLOOKUP(C45,Zwangerschapsverlof!$B$66:$B$72,1,1)</f>
        <v>0</v>
      </c>
      <c r="M45" s="10">
        <f ca="1">INDEX(Zwangerschapsverlof!$C$66:$C$72,N45)</f>
        <v>0</v>
      </c>
      <c r="N45" s="89">
        <f ca="1">MATCH(L45,Zwangerschapsverlof!$B$66:$B$72,0)</f>
        <v>1</v>
      </c>
      <c r="O45" s="6">
        <f t="shared" ca="1" si="11"/>
        <v>0</v>
      </c>
      <c r="P45" s="10">
        <f ca="1">VLOOKUP(C45,Zwangerschapsverlof!$B$80:$B$86,1,1)</f>
        <v>0</v>
      </c>
      <c r="Q45" s="10">
        <f ca="1">INDEX(Zwangerschapsverlof!$C$80:$C$86,R45)</f>
        <v>0</v>
      </c>
      <c r="R45" s="89">
        <f ca="1">MATCH(P45,Zwangerschapsverlof!$B$80:$B$86,0)</f>
        <v>1</v>
      </c>
      <c r="S45" s="6">
        <f t="shared" ca="1" si="12"/>
        <v>0</v>
      </c>
      <c r="T45" s="37">
        <f t="shared" ca="1" si="6"/>
        <v>0</v>
      </c>
      <c r="U45" s="49">
        <f t="shared" si="7"/>
        <v>0</v>
      </c>
      <c r="V45" s="37">
        <f ca="1">IF(AND(H45=0,I45=0,O45=1),INDEX(Zwangerschapsverlof!$B$66:$K$72,N45,3+D45),0)</f>
        <v>0</v>
      </c>
      <c r="W45" s="37">
        <f ca="1">IF(AND(H45=0,I45=0,S45=1),INDEX(Zwangerschapsverlof!$B$80:$K$86,R45,3+D45),0)</f>
        <v>0</v>
      </c>
      <c r="X45" s="110">
        <f t="shared" ca="1" si="8"/>
        <v>0</v>
      </c>
    </row>
    <row r="46" spans="2:53">
      <c r="B46" s="48">
        <f t="shared" ca="1" si="2"/>
        <v>44918</v>
      </c>
      <c r="C46" s="10">
        <f t="shared" ca="1" si="9"/>
        <v>44918</v>
      </c>
      <c r="D46" s="6">
        <f t="shared" ca="1" si="3"/>
        <v>5</v>
      </c>
      <c r="E46" s="10">
        <f ca="1">VLOOKUP(C46,Vakantie!O:O,1,1)</f>
        <v>44856</v>
      </c>
      <c r="F46" s="10">
        <f ca="1">INDEX(Vakantie!P:P,MATCH(E46,Vakantie!O:O,0))</f>
        <v>44864</v>
      </c>
      <c r="G46" s="6" t="str">
        <f ca="1">INDEX(Vakantie!Q:Q,MATCH(E46,Vakantie!O:O,0))</f>
        <v>Herfst</v>
      </c>
      <c r="H46" s="6">
        <f t="shared" ca="1" si="10"/>
        <v>0</v>
      </c>
      <c r="I46" s="6">
        <f ca="1">IFERROR(  MIN(1, VLOOKUP(C46,Vakantie!Z:Z,1,0)   ),0)</f>
        <v>0</v>
      </c>
      <c r="J46" s="6">
        <f t="shared" ca="1" si="4"/>
        <v>0</v>
      </c>
      <c r="K46" s="6">
        <f t="shared" si="5"/>
        <v>0</v>
      </c>
      <c r="L46" s="10">
        <f ca="1">VLOOKUP(C46,Zwangerschapsverlof!$B$66:$B$72,1,1)</f>
        <v>0</v>
      </c>
      <c r="M46" s="10">
        <f ca="1">INDEX(Zwangerschapsverlof!$C$66:$C$72,N46)</f>
        <v>0</v>
      </c>
      <c r="N46" s="89">
        <f ca="1">MATCH(L46,Zwangerschapsverlof!$B$66:$B$72,0)</f>
        <v>1</v>
      </c>
      <c r="O46" s="6">
        <f t="shared" ca="1" si="11"/>
        <v>0</v>
      </c>
      <c r="P46" s="10">
        <f ca="1">VLOOKUP(C46,Zwangerschapsverlof!$B$80:$B$86,1,1)</f>
        <v>0</v>
      </c>
      <c r="Q46" s="10">
        <f ca="1">INDEX(Zwangerschapsverlof!$C$80:$C$86,R46)</f>
        <v>0</v>
      </c>
      <c r="R46" s="89">
        <f ca="1">MATCH(P46,Zwangerschapsverlof!$B$80:$B$86,0)</f>
        <v>1</v>
      </c>
      <c r="S46" s="6">
        <f t="shared" ca="1" si="12"/>
        <v>0</v>
      </c>
      <c r="T46" s="37">
        <f t="shared" ca="1" si="6"/>
        <v>0</v>
      </c>
      <c r="U46" s="49">
        <f t="shared" si="7"/>
        <v>0</v>
      </c>
      <c r="V46" s="37">
        <f ca="1">IF(AND(H46=0,I46=0,O46=1),INDEX(Zwangerschapsverlof!$B$66:$K$72,N46,3+D46),0)</f>
        <v>0</v>
      </c>
      <c r="W46" s="37">
        <f ca="1">IF(AND(H46=0,I46=0,S46=1),INDEX(Zwangerschapsverlof!$B$80:$K$86,R46,3+D46),0)</f>
        <v>0</v>
      </c>
      <c r="X46" s="110">
        <f t="shared" ca="1" si="8"/>
        <v>0</v>
      </c>
    </row>
    <row r="47" spans="2:53">
      <c r="B47" s="48">
        <f t="shared" ca="1" si="2"/>
        <v>44919</v>
      </c>
      <c r="C47" s="10">
        <f t="shared" ca="1" si="9"/>
        <v>44919</v>
      </c>
      <c r="D47" s="6">
        <f t="shared" ca="1" si="3"/>
        <v>6</v>
      </c>
      <c r="E47" s="10">
        <f ca="1">VLOOKUP(C47,Vakantie!O:O,1,1)</f>
        <v>44919</v>
      </c>
      <c r="F47" s="10">
        <f ca="1">INDEX(Vakantie!P:P,MATCH(E47,Vakantie!O:O,0))</f>
        <v>44934</v>
      </c>
      <c r="G47" s="6" t="str">
        <f ca="1">INDEX(Vakantie!Q:Q,MATCH(E47,Vakantie!O:O,0))</f>
        <v>Kerst</v>
      </c>
      <c r="H47" s="6">
        <f t="shared" ca="1" si="10"/>
        <v>1</v>
      </c>
      <c r="I47" s="6">
        <f ca="1">IFERROR(  MIN(1, VLOOKUP(C47,Vakantie!Z:Z,1,0)   ),0)</f>
        <v>0</v>
      </c>
      <c r="J47" s="6">
        <f t="shared" ca="1" si="4"/>
        <v>0</v>
      </c>
      <c r="K47" s="6">
        <f t="shared" si="5"/>
        <v>0</v>
      </c>
      <c r="L47" s="10">
        <f ca="1">VLOOKUP(C47,Zwangerschapsverlof!$B$66:$B$72,1,1)</f>
        <v>0</v>
      </c>
      <c r="M47" s="10">
        <f ca="1">INDEX(Zwangerschapsverlof!$C$66:$C$72,N47)</f>
        <v>0</v>
      </c>
      <c r="N47" s="89">
        <f ca="1">MATCH(L47,Zwangerschapsverlof!$B$66:$B$72,0)</f>
        <v>1</v>
      </c>
      <c r="O47" s="6">
        <f t="shared" ca="1" si="11"/>
        <v>0</v>
      </c>
      <c r="P47" s="10">
        <f ca="1">VLOOKUP(C47,Zwangerschapsverlof!$B$80:$B$86,1,1)</f>
        <v>0</v>
      </c>
      <c r="Q47" s="10">
        <f ca="1">INDEX(Zwangerschapsverlof!$C$80:$C$86,R47)</f>
        <v>0</v>
      </c>
      <c r="R47" s="89">
        <f ca="1">MATCH(P47,Zwangerschapsverlof!$B$80:$B$86,0)</f>
        <v>1</v>
      </c>
      <c r="S47" s="6">
        <f t="shared" ca="1" si="12"/>
        <v>0</v>
      </c>
      <c r="T47" s="37">
        <f t="shared" ca="1" si="6"/>
        <v>0</v>
      </c>
      <c r="U47" s="49">
        <f t="shared" si="7"/>
        <v>0</v>
      </c>
      <c r="V47" s="37">
        <f ca="1">IF(AND(H47=0,I47=0,O47=1),INDEX(Zwangerschapsverlof!$B$66:$K$72,N47,3+D47),0)</f>
        <v>0</v>
      </c>
      <c r="W47" s="37">
        <f ca="1">IF(AND(H47=0,I47=0,S47=1),INDEX(Zwangerschapsverlof!$B$80:$K$86,R47,3+D47),0)</f>
        <v>0</v>
      </c>
      <c r="X47" s="110">
        <f t="shared" ca="1" si="8"/>
        <v>0</v>
      </c>
    </row>
    <row r="48" spans="2:53">
      <c r="B48" s="48">
        <f t="shared" ca="1" si="2"/>
        <v>44920</v>
      </c>
      <c r="C48" s="10">
        <f t="shared" ca="1" si="9"/>
        <v>44920</v>
      </c>
      <c r="D48" s="6">
        <f t="shared" ca="1" si="3"/>
        <v>7</v>
      </c>
      <c r="E48" s="10">
        <f ca="1">VLOOKUP(C48,Vakantie!O:O,1,1)</f>
        <v>44919</v>
      </c>
      <c r="F48" s="10">
        <f ca="1">INDEX(Vakantie!P:P,MATCH(E48,Vakantie!O:O,0))</f>
        <v>44934</v>
      </c>
      <c r="G48" s="6" t="str">
        <f ca="1">INDEX(Vakantie!Q:Q,MATCH(E48,Vakantie!O:O,0))</f>
        <v>Kerst</v>
      </c>
      <c r="H48" s="6">
        <f t="shared" ca="1" si="10"/>
        <v>1</v>
      </c>
      <c r="I48" s="6">
        <f ca="1">IFERROR(  MIN(1, VLOOKUP(C48,Vakantie!Z:Z,1,0)   ),0)</f>
        <v>1</v>
      </c>
      <c r="J48" s="6">
        <f t="shared" ca="1" si="4"/>
        <v>0</v>
      </c>
      <c r="K48" s="6">
        <f t="shared" si="5"/>
        <v>0</v>
      </c>
      <c r="L48" s="10">
        <f ca="1">VLOOKUP(C48,Zwangerschapsverlof!$B$66:$B$72,1,1)</f>
        <v>0</v>
      </c>
      <c r="M48" s="10">
        <f ca="1">INDEX(Zwangerschapsverlof!$C$66:$C$72,N48)</f>
        <v>0</v>
      </c>
      <c r="N48" s="89">
        <f ca="1">MATCH(L48,Zwangerschapsverlof!$B$66:$B$72,0)</f>
        <v>1</v>
      </c>
      <c r="O48" s="6">
        <f t="shared" ca="1" si="11"/>
        <v>0</v>
      </c>
      <c r="P48" s="10">
        <f ca="1">VLOOKUP(C48,Zwangerschapsverlof!$B$80:$B$86,1,1)</f>
        <v>0</v>
      </c>
      <c r="Q48" s="10">
        <f ca="1">INDEX(Zwangerschapsverlof!$C$80:$C$86,R48)</f>
        <v>0</v>
      </c>
      <c r="R48" s="89">
        <f ca="1">MATCH(P48,Zwangerschapsverlof!$B$80:$B$86,0)</f>
        <v>1</v>
      </c>
      <c r="S48" s="6">
        <f t="shared" ca="1" si="12"/>
        <v>0</v>
      </c>
      <c r="T48" s="37">
        <f t="shared" ca="1" si="6"/>
        <v>0</v>
      </c>
      <c r="U48" s="49">
        <f t="shared" si="7"/>
        <v>0</v>
      </c>
      <c r="V48" s="37">
        <f ca="1">IF(AND(H48=0,I48=0,O48=1),INDEX(Zwangerschapsverlof!$B$66:$K$72,N48,3+D48),0)</f>
        <v>0</v>
      </c>
      <c r="W48" s="37">
        <f ca="1">IF(AND(H48=0,I48=0,S48=1),INDEX(Zwangerschapsverlof!$B$80:$K$86,R48,3+D48),0)</f>
        <v>0</v>
      </c>
      <c r="X48" s="110">
        <f t="shared" ca="1" si="8"/>
        <v>1</v>
      </c>
    </row>
    <row r="49" spans="2:24">
      <c r="B49" s="48">
        <f t="shared" ca="1" si="2"/>
        <v>44921</v>
      </c>
      <c r="C49" s="10">
        <f t="shared" ca="1" si="9"/>
        <v>44921</v>
      </c>
      <c r="D49" s="6">
        <f t="shared" ca="1" si="3"/>
        <v>1</v>
      </c>
      <c r="E49" s="10">
        <f ca="1">VLOOKUP(C49,Vakantie!O:O,1,1)</f>
        <v>44919</v>
      </c>
      <c r="F49" s="10">
        <f ca="1">INDEX(Vakantie!P:P,MATCH(E49,Vakantie!O:O,0))</f>
        <v>44934</v>
      </c>
      <c r="G49" s="6" t="str">
        <f ca="1">INDEX(Vakantie!Q:Q,MATCH(E49,Vakantie!O:O,0))</f>
        <v>Kerst</v>
      </c>
      <c r="H49" s="6">
        <f t="shared" ca="1" si="10"/>
        <v>1</v>
      </c>
      <c r="I49" s="6">
        <f ca="1">IFERROR(  MIN(1, VLOOKUP(C49,Vakantie!Z:Z,1,0)   ),0)</f>
        <v>1</v>
      </c>
      <c r="J49" s="6">
        <f t="shared" ca="1" si="4"/>
        <v>0</v>
      </c>
      <c r="K49" s="6">
        <f t="shared" si="5"/>
        <v>0</v>
      </c>
      <c r="L49" s="10">
        <f ca="1">VLOOKUP(C49,Zwangerschapsverlof!$B$66:$B$72,1,1)</f>
        <v>0</v>
      </c>
      <c r="M49" s="10">
        <f ca="1">INDEX(Zwangerschapsverlof!$C$66:$C$72,N49)</f>
        <v>0</v>
      </c>
      <c r="N49" s="89">
        <f ca="1">MATCH(L49,Zwangerschapsverlof!$B$66:$B$72,0)</f>
        <v>1</v>
      </c>
      <c r="O49" s="6">
        <f t="shared" ca="1" si="11"/>
        <v>0</v>
      </c>
      <c r="P49" s="10">
        <f ca="1">VLOOKUP(C49,Zwangerschapsverlof!$B$80:$B$86,1,1)</f>
        <v>0</v>
      </c>
      <c r="Q49" s="10">
        <f ca="1">INDEX(Zwangerschapsverlof!$C$80:$C$86,R49)</f>
        <v>0</v>
      </c>
      <c r="R49" s="89">
        <f ca="1">MATCH(P49,Zwangerschapsverlof!$B$80:$B$86,0)</f>
        <v>1</v>
      </c>
      <c r="S49" s="6">
        <f t="shared" ca="1" si="12"/>
        <v>0</v>
      </c>
      <c r="T49" s="37">
        <f t="shared" ca="1" si="6"/>
        <v>0</v>
      </c>
      <c r="U49" s="49">
        <f t="shared" si="7"/>
        <v>0</v>
      </c>
      <c r="V49" s="37">
        <f ca="1">IF(AND(H49=0,I49=0,O49=1),INDEX(Zwangerschapsverlof!$B$66:$K$72,N49,3+D49),0)</f>
        <v>0</v>
      </c>
      <c r="W49" s="37">
        <f ca="1">IF(AND(H49=0,I49=0,S49=1),INDEX(Zwangerschapsverlof!$B$80:$K$86,R49,3+D49),0)</f>
        <v>0</v>
      </c>
      <c r="X49" s="110">
        <f t="shared" ca="1" si="8"/>
        <v>2</v>
      </c>
    </row>
    <row r="50" spans="2:24">
      <c r="B50" s="48">
        <f t="shared" ca="1" si="2"/>
        <v>44922</v>
      </c>
      <c r="C50" s="10">
        <f t="shared" ca="1" si="9"/>
        <v>44922</v>
      </c>
      <c r="D50" s="6">
        <f t="shared" ca="1" si="3"/>
        <v>2</v>
      </c>
      <c r="E50" s="10">
        <f ca="1">VLOOKUP(C50,Vakantie!O:O,1,1)</f>
        <v>44919</v>
      </c>
      <c r="F50" s="10">
        <f ca="1">INDEX(Vakantie!P:P,MATCH(E50,Vakantie!O:O,0))</f>
        <v>44934</v>
      </c>
      <c r="G50" s="6" t="str">
        <f ca="1">INDEX(Vakantie!Q:Q,MATCH(E50,Vakantie!O:O,0))</f>
        <v>Kerst</v>
      </c>
      <c r="H50" s="6">
        <f t="shared" ca="1" si="10"/>
        <v>1</v>
      </c>
      <c r="I50" s="6">
        <f ca="1">IFERROR(  MIN(1, VLOOKUP(C50,Vakantie!Z:Z,1,0)   ),0)</f>
        <v>0</v>
      </c>
      <c r="J50" s="6">
        <f t="shared" ca="1" si="4"/>
        <v>0</v>
      </c>
      <c r="K50" s="6">
        <f t="shared" si="5"/>
        <v>0</v>
      </c>
      <c r="L50" s="10">
        <f ca="1">VLOOKUP(C50,Zwangerschapsverlof!$B$66:$B$72,1,1)</f>
        <v>0</v>
      </c>
      <c r="M50" s="10">
        <f ca="1">INDEX(Zwangerschapsverlof!$C$66:$C$72,N50)</f>
        <v>0</v>
      </c>
      <c r="N50" s="89">
        <f ca="1">MATCH(L50,Zwangerschapsverlof!$B$66:$B$72,0)</f>
        <v>1</v>
      </c>
      <c r="O50" s="6">
        <f t="shared" ca="1" si="11"/>
        <v>0</v>
      </c>
      <c r="P50" s="10">
        <f ca="1">VLOOKUP(C50,Zwangerschapsverlof!$B$80:$B$86,1,1)</f>
        <v>0</v>
      </c>
      <c r="Q50" s="10">
        <f ca="1">INDEX(Zwangerschapsverlof!$C$80:$C$86,R50)</f>
        <v>0</v>
      </c>
      <c r="R50" s="89">
        <f ca="1">MATCH(P50,Zwangerschapsverlof!$B$80:$B$86,0)</f>
        <v>1</v>
      </c>
      <c r="S50" s="6">
        <f t="shared" ca="1" si="12"/>
        <v>0</v>
      </c>
      <c r="T50" s="37">
        <f t="shared" ca="1" si="6"/>
        <v>0</v>
      </c>
      <c r="U50" s="49">
        <f t="shared" si="7"/>
        <v>0</v>
      </c>
      <c r="V50" s="37">
        <f ca="1">IF(AND(H50=0,I50=0,O50=1),INDEX(Zwangerschapsverlof!$B$66:$K$72,N50,3+D50),0)</f>
        <v>0</v>
      </c>
      <c r="W50" s="37">
        <f ca="1">IF(AND(H50=0,I50=0,S50=1),INDEX(Zwangerschapsverlof!$B$80:$K$86,R50,3+D50),0)</f>
        <v>0</v>
      </c>
      <c r="X50" s="110">
        <f t="shared" ca="1" si="8"/>
        <v>2</v>
      </c>
    </row>
    <row r="51" spans="2:24">
      <c r="B51" s="48">
        <f t="shared" ca="1" si="2"/>
        <v>44923</v>
      </c>
      <c r="C51" s="10">
        <f t="shared" ca="1" si="9"/>
        <v>44923</v>
      </c>
      <c r="D51" s="6">
        <f t="shared" ca="1" si="3"/>
        <v>3</v>
      </c>
      <c r="E51" s="10">
        <f ca="1">VLOOKUP(C51,Vakantie!O:O,1,1)</f>
        <v>44919</v>
      </c>
      <c r="F51" s="10">
        <f ca="1">INDEX(Vakantie!P:P,MATCH(E51,Vakantie!O:O,0))</f>
        <v>44934</v>
      </c>
      <c r="G51" s="6" t="str">
        <f ca="1">INDEX(Vakantie!Q:Q,MATCH(E51,Vakantie!O:O,0))</f>
        <v>Kerst</v>
      </c>
      <c r="H51" s="6">
        <f t="shared" ca="1" si="10"/>
        <v>1</v>
      </c>
      <c r="I51" s="6">
        <f ca="1">IFERROR(  MIN(1, VLOOKUP(C51,Vakantie!Z:Z,1,0)   ),0)</f>
        <v>0</v>
      </c>
      <c r="J51" s="6">
        <f t="shared" ca="1" si="4"/>
        <v>0</v>
      </c>
      <c r="K51" s="6">
        <f t="shared" si="5"/>
        <v>0</v>
      </c>
      <c r="L51" s="10">
        <f ca="1">VLOOKUP(C51,Zwangerschapsverlof!$B$66:$B$72,1,1)</f>
        <v>0</v>
      </c>
      <c r="M51" s="10">
        <f ca="1">INDEX(Zwangerschapsverlof!$C$66:$C$72,N51)</f>
        <v>0</v>
      </c>
      <c r="N51" s="89">
        <f ca="1">MATCH(L51,Zwangerschapsverlof!$B$66:$B$72,0)</f>
        <v>1</v>
      </c>
      <c r="O51" s="6">
        <f t="shared" ca="1" si="11"/>
        <v>0</v>
      </c>
      <c r="P51" s="10">
        <f ca="1">VLOOKUP(C51,Zwangerschapsverlof!$B$80:$B$86,1,1)</f>
        <v>0</v>
      </c>
      <c r="Q51" s="10">
        <f ca="1">INDEX(Zwangerschapsverlof!$C$80:$C$86,R51)</f>
        <v>0</v>
      </c>
      <c r="R51" s="89">
        <f ca="1">MATCH(P51,Zwangerschapsverlof!$B$80:$B$86,0)</f>
        <v>1</v>
      </c>
      <c r="S51" s="6">
        <f t="shared" ca="1" si="12"/>
        <v>0</v>
      </c>
      <c r="T51" s="37">
        <f t="shared" ca="1" si="6"/>
        <v>0</v>
      </c>
      <c r="U51" s="49">
        <f t="shared" si="7"/>
        <v>0</v>
      </c>
      <c r="V51" s="37">
        <f ca="1">IF(AND(H51=0,I51=0,O51=1),INDEX(Zwangerschapsverlof!$B$66:$K$72,N51,3+D51),0)</f>
        <v>0</v>
      </c>
      <c r="W51" s="37">
        <f ca="1">IF(AND(H51=0,I51=0,S51=1),INDEX(Zwangerschapsverlof!$B$80:$K$86,R51,3+D51),0)</f>
        <v>0</v>
      </c>
      <c r="X51" s="110">
        <f t="shared" ca="1" si="8"/>
        <v>2</v>
      </c>
    </row>
    <row r="52" spans="2:24">
      <c r="B52" s="48">
        <f t="shared" ca="1" si="2"/>
        <v>44924</v>
      </c>
      <c r="C52" s="10">
        <f t="shared" ca="1" si="9"/>
        <v>44924</v>
      </c>
      <c r="D52" s="6">
        <f t="shared" ca="1" si="3"/>
        <v>4</v>
      </c>
      <c r="E52" s="10">
        <f ca="1">VLOOKUP(C52,Vakantie!O:O,1,1)</f>
        <v>44919</v>
      </c>
      <c r="F52" s="10">
        <f ca="1">INDEX(Vakantie!P:P,MATCH(E52,Vakantie!O:O,0))</f>
        <v>44934</v>
      </c>
      <c r="G52" s="6" t="str">
        <f ca="1">INDEX(Vakantie!Q:Q,MATCH(E52,Vakantie!O:O,0))</f>
        <v>Kerst</v>
      </c>
      <c r="H52" s="6">
        <f t="shared" ca="1" si="10"/>
        <v>1</v>
      </c>
      <c r="I52" s="6">
        <f ca="1">IFERROR(  MIN(1, VLOOKUP(C52,Vakantie!Z:Z,1,0)   ),0)</f>
        <v>0</v>
      </c>
      <c r="J52" s="6">
        <f t="shared" ca="1" si="4"/>
        <v>0</v>
      </c>
      <c r="K52" s="6">
        <f t="shared" si="5"/>
        <v>0</v>
      </c>
      <c r="L52" s="10">
        <f ca="1">VLOOKUP(C52,Zwangerschapsverlof!$B$66:$B$72,1,1)</f>
        <v>0</v>
      </c>
      <c r="M52" s="10">
        <f ca="1">INDEX(Zwangerschapsverlof!$C$66:$C$72,N52)</f>
        <v>0</v>
      </c>
      <c r="N52" s="89">
        <f ca="1">MATCH(L52,Zwangerschapsverlof!$B$66:$B$72,0)</f>
        <v>1</v>
      </c>
      <c r="O52" s="6">
        <f t="shared" ca="1" si="11"/>
        <v>0</v>
      </c>
      <c r="P52" s="10">
        <f ca="1">VLOOKUP(C52,Zwangerschapsverlof!$B$80:$B$86,1,1)</f>
        <v>0</v>
      </c>
      <c r="Q52" s="10">
        <f ca="1">INDEX(Zwangerschapsverlof!$C$80:$C$86,R52)</f>
        <v>0</v>
      </c>
      <c r="R52" s="89">
        <f ca="1">MATCH(P52,Zwangerschapsverlof!$B$80:$B$86,0)</f>
        <v>1</v>
      </c>
      <c r="S52" s="6">
        <f t="shared" ca="1" si="12"/>
        <v>0</v>
      </c>
      <c r="T52" s="37">
        <f t="shared" ca="1" si="6"/>
        <v>0</v>
      </c>
      <c r="U52" s="49">
        <f t="shared" si="7"/>
        <v>0</v>
      </c>
      <c r="V52" s="37">
        <f ca="1">IF(AND(H52=0,I52=0,O52=1),INDEX(Zwangerschapsverlof!$B$66:$K$72,N52,3+D52),0)</f>
        <v>0</v>
      </c>
      <c r="W52" s="37">
        <f ca="1">IF(AND(H52=0,I52=0,S52=1),INDEX(Zwangerschapsverlof!$B$80:$K$86,R52,3+D52),0)</f>
        <v>0</v>
      </c>
      <c r="X52" s="110">
        <f t="shared" ca="1" si="8"/>
        <v>2</v>
      </c>
    </row>
    <row r="53" spans="2:24">
      <c r="B53" s="48">
        <f t="shared" ca="1" si="2"/>
        <v>44925</v>
      </c>
      <c r="C53" s="10">
        <f t="shared" ca="1" si="9"/>
        <v>44925</v>
      </c>
      <c r="D53" s="6">
        <f t="shared" ca="1" si="3"/>
        <v>5</v>
      </c>
      <c r="E53" s="10">
        <f ca="1">VLOOKUP(C53,Vakantie!O:O,1,1)</f>
        <v>44919</v>
      </c>
      <c r="F53" s="10">
        <f ca="1">INDEX(Vakantie!P:P,MATCH(E53,Vakantie!O:O,0))</f>
        <v>44934</v>
      </c>
      <c r="G53" s="6" t="str">
        <f ca="1">INDEX(Vakantie!Q:Q,MATCH(E53,Vakantie!O:O,0))</f>
        <v>Kerst</v>
      </c>
      <c r="H53" s="6">
        <f t="shared" ca="1" si="10"/>
        <v>1</v>
      </c>
      <c r="I53" s="6">
        <f ca="1">IFERROR(  MIN(1, VLOOKUP(C53,Vakantie!Z:Z,1,0)   ),0)</f>
        <v>0</v>
      </c>
      <c r="J53" s="6">
        <f t="shared" ca="1" si="4"/>
        <v>0</v>
      </c>
      <c r="K53" s="6">
        <f t="shared" si="5"/>
        <v>0</v>
      </c>
      <c r="L53" s="10">
        <f ca="1">VLOOKUP(C53,Zwangerschapsverlof!$B$66:$B$72,1,1)</f>
        <v>0</v>
      </c>
      <c r="M53" s="10">
        <f ca="1">INDEX(Zwangerschapsverlof!$C$66:$C$72,N53)</f>
        <v>0</v>
      </c>
      <c r="N53" s="89">
        <f ca="1">MATCH(L53,Zwangerschapsverlof!$B$66:$B$72,0)</f>
        <v>1</v>
      </c>
      <c r="O53" s="6">
        <f t="shared" ca="1" si="11"/>
        <v>0</v>
      </c>
      <c r="P53" s="10">
        <f ca="1">VLOOKUP(C53,Zwangerschapsverlof!$B$80:$B$86,1,1)</f>
        <v>0</v>
      </c>
      <c r="Q53" s="10">
        <f ca="1">INDEX(Zwangerschapsverlof!$C$80:$C$86,R53)</f>
        <v>0</v>
      </c>
      <c r="R53" s="89">
        <f ca="1">MATCH(P53,Zwangerschapsverlof!$B$80:$B$86,0)</f>
        <v>1</v>
      </c>
      <c r="S53" s="6">
        <f t="shared" ca="1" si="12"/>
        <v>0</v>
      </c>
      <c r="T53" s="37">
        <f t="shared" ca="1" si="6"/>
        <v>0</v>
      </c>
      <c r="U53" s="49">
        <f t="shared" si="7"/>
        <v>0</v>
      </c>
      <c r="V53" s="37">
        <f ca="1">IF(AND(H53=0,I53=0,O53=1),INDEX(Zwangerschapsverlof!$B$66:$K$72,N53,3+D53),0)</f>
        <v>0</v>
      </c>
      <c r="W53" s="37">
        <f ca="1">IF(AND(H53=0,I53=0,S53=1),INDEX(Zwangerschapsverlof!$B$80:$K$86,R53,3+D53),0)</f>
        <v>0</v>
      </c>
      <c r="X53" s="110">
        <f t="shared" ca="1" si="8"/>
        <v>2</v>
      </c>
    </row>
    <row r="54" spans="2:24">
      <c r="B54" s="48">
        <f t="shared" ca="1" si="2"/>
        <v>44926</v>
      </c>
      <c r="C54" s="10">
        <f t="shared" ca="1" si="9"/>
        <v>44926</v>
      </c>
      <c r="D54" s="6">
        <f t="shared" ca="1" si="3"/>
        <v>6</v>
      </c>
      <c r="E54" s="10">
        <f ca="1">VLOOKUP(C54,Vakantie!O:O,1,1)</f>
        <v>44919</v>
      </c>
      <c r="F54" s="10">
        <f ca="1">INDEX(Vakantie!P:P,MATCH(E54,Vakantie!O:O,0))</f>
        <v>44934</v>
      </c>
      <c r="G54" s="6" t="str">
        <f ca="1">INDEX(Vakantie!Q:Q,MATCH(E54,Vakantie!O:O,0))</f>
        <v>Kerst</v>
      </c>
      <c r="H54" s="6">
        <f t="shared" ca="1" si="10"/>
        <v>1</v>
      </c>
      <c r="I54" s="6">
        <f ca="1">IFERROR(  MIN(1, VLOOKUP(C54,Vakantie!Z:Z,1,0)   ),0)</f>
        <v>0</v>
      </c>
      <c r="J54" s="6">
        <f t="shared" ca="1" si="4"/>
        <v>0</v>
      </c>
      <c r="K54" s="6">
        <f t="shared" si="5"/>
        <v>0</v>
      </c>
      <c r="L54" s="10">
        <f ca="1">VLOOKUP(C54,Zwangerschapsverlof!$B$66:$B$72,1,1)</f>
        <v>0</v>
      </c>
      <c r="M54" s="10">
        <f ca="1">INDEX(Zwangerschapsverlof!$C$66:$C$72,N54)</f>
        <v>0</v>
      </c>
      <c r="N54" s="89">
        <f ca="1">MATCH(L54,Zwangerschapsverlof!$B$66:$B$72,0)</f>
        <v>1</v>
      </c>
      <c r="O54" s="6">
        <f t="shared" ca="1" si="11"/>
        <v>0</v>
      </c>
      <c r="P54" s="10">
        <f ca="1">VLOOKUP(C54,Zwangerschapsverlof!$B$80:$B$86,1,1)</f>
        <v>0</v>
      </c>
      <c r="Q54" s="10">
        <f ca="1">INDEX(Zwangerschapsverlof!$C$80:$C$86,R54)</f>
        <v>0</v>
      </c>
      <c r="R54" s="89">
        <f ca="1">MATCH(P54,Zwangerschapsverlof!$B$80:$B$86,0)</f>
        <v>1</v>
      </c>
      <c r="S54" s="6">
        <f t="shared" ca="1" si="12"/>
        <v>0</v>
      </c>
      <c r="T54" s="37">
        <f t="shared" ca="1" si="6"/>
        <v>0</v>
      </c>
      <c r="U54" s="49">
        <f t="shared" si="7"/>
        <v>0</v>
      </c>
      <c r="V54" s="37">
        <f ca="1">IF(AND(H54=0,I54=0,O54=1),INDEX(Zwangerschapsverlof!$B$66:$K$72,N54,3+D54),0)</f>
        <v>0</v>
      </c>
      <c r="W54" s="37">
        <f ca="1">IF(AND(H54=0,I54=0,S54=1),INDEX(Zwangerschapsverlof!$B$80:$K$86,R54,3+D54),0)</f>
        <v>0</v>
      </c>
      <c r="X54" s="110">
        <f t="shared" ca="1" si="8"/>
        <v>2</v>
      </c>
    </row>
    <row r="55" spans="2:24">
      <c r="B55" s="48">
        <f t="shared" ca="1" si="2"/>
        <v>44927</v>
      </c>
      <c r="C55" s="10">
        <f t="shared" ca="1" si="9"/>
        <v>44927</v>
      </c>
      <c r="D55" s="6">
        <f t="shared" ca="1" si="3"/>
        <v>7</v>
      </c>
      <c r="E55" s="10">
        <f ca="1">VLOOKUP(C55,Vakantie!O:O,1,1)</f>
        <v>44919</v>
      </c>
      <c r="F55" s="10">
        <f ca="1">INDEX(Vakantie!P:P,MATCH(E55,Vakantie!O:O,0))</f>
        <v>44934</v>
      </c>
      <c r="G55" s="6" t="str">
        <f ca="1">INDEX(Vakantie!Q:Q,MATCH(E55,Vakantie!O:O,0))</f>
        <v>Kerst</v>
      </c>
      <c r="H55" s="6">
        <f t="shared" ca="1" si="10"/>
        <v>1</v>
      </c>
      <c r="I55" s="6">
        <f ca="1">IFERROR(  MIN(1, VLOOKUP(C55,Vakantie!Z:Z,1,0)   ),0)</f>
        <v>1</v>
      </c>
      <c r="J55" s="6">
        <f t="shared" ca="1" si="4"/>
        <v>0</v>
      </c>
      <c r="K55" s="6">
        <f t="shared" si="5"/>
        <v>0</v>
      </c>
      <c r="L55" s="10">
        <f ca="1">VLOOKUP(C55,Zwangerschapsverlof!$B$66:$B$72,1,1)</f>
        <v>0</v>
      </c>
      <c r="M55" s="10">
        <f ca="1">INDEX(Zwangerschapsverlof!$C$66:$C$72,N55)</f>
        <v>0</v>
      </c>
      <c r="N55" s="89">
        <f ca="1">MATCH(L55,Zwangerschapsverlof!$B$66:$B$72,0)</f>
        <v>1</v>
      </c>
      <c r="O55" s="6">
        <f t="shared" ca="1" si="11"/>
        <v>0</v>
      </c>
      <c r="P55" s="10">
        <f ca="1">VLOOKUP(C55,Zwangerschapsverlof!$B$80:$B$86,1,1)</f>
        <v>0</v>
      </c>
      <c r="Q55" s="10">
        <f ca="1">INDEX(Zwangerschapsverlof!$C$80:$C$86,R55)</f>
        <v>0</v>
      </c>
      <c r="R55" s="89">
        <f ca="1">MATCH(P55,Zwangerschapsverlof!$B$80:$B$86,0)</f>
        <v>1</v>
      </c>
      <c r="S55" s="6">
        <f t="shared" ca="1" si="12"/>
        <v>0</v>
      </c>
      <c r="T55" s="37">
        <f t="shared" ca="1" si="6"/>
        <v>0</v>
      </c>
      <c r="U55" s="49">
        <f t="shared" si="7"/>
        <v>0</v>
      </c>
      <c r="V55" s="37">
        <f ca="1">IF(AND(H55=0,I55=0,O55=1),INDEX(Zwangerschapsverlof!$B$66:$K$72,N55,3+D55),0)</f>
        <v>0</v>
      </c>
      <c r="W55" s="37">
        <f ca="1">IF(AND(H55=0,I55=0,S55=1),INDEX(Zwangerschapsverlof!$B$80:$K$86,R55,3+D55),0)</f>
        <v>0</v>
      </c>
      <c r="X55" s="110">
        <f t="shared" ca="1" si="8"/>
        <v>3</v>
      </c>
    </row>
    <row r="56" spans="2:24">
      <c r="B56" s="48">
        <f t="shared" ca="1" si="2"/>
        <v>44928</v>
      </c>
      <c r="C56" s="10">
        <f t="shared" ca="1" si="9"/>
        <v>44928</v>
      </c>
      <c r="D56" s="6">
        <f t="shared" ca="1" si="3"/>
        <v>1</v>
      </c>
      <c r="E56" s="10">
        <f ca="1">VLOOKUP(C56,Vakantie!O:O,1,1)</f>
        <v>44919</v>
      </c>
      <c r="F56" s="10">
        <f ca="1">INDEX(Vakantie!P:P,MATCH(E56,Vakantie!O:O,0))</f>
        <v>44934</v>
      </c>
      <c r="G56" s="6" t="str">
        <f ca="1">INDEX(Vakantie!Q:Q,MATCH(E56,Vakantie!O:O,0))</f>
        <v>Kerst</v>
      </c>
      <c r="H56" s="6">
        <f t="shared" ca="1" si="10"/>
        <v>1</v>
      </c>
      <c r="I56" s="6">
        <f ca="1">IFERROR(  MIN(1, VLOOKUP(C56,Vakantie!Z:Z,1,0)   ),0)</f>
        <v>0</v>
      </c>
      <c r="J56" s="6">
        <f t="shared" ca="1" si="4"/>
        <v>0</v>
      </c>
      <c r="K56" s="6">
        <f t="shared" si="5"/>
        <v>0</v>
      </c>
      <c r="L56" s="10">
        <f ca="1">VLOOKUP(C56,Zwangerschapsverlof!$B$66:$B$72,1,1)</f>
        <v>0</v>
      </c>
      <c r="M56" s="10">
        <f ca="1">INDEX(Zwangerschapsverlof!$C$66:$C$72,N56)</f>
        <v>0</v>
      </c>
      <c r="N56" s="89">
        <f ca="1">MATCH(L56,Zwangerschapsverlof!$B$66:$B$72,0)</f>
        <v>1</v>
      </c>
      <c r="O56" s="6">
        <f t="shared" ca="1" si="11"/>
        <v>0</v>
      </c>
      <c r="P56" s="10">
        <f ca="1">VLOOKUP(C56,Zwangerschapsverlof!$B$80:$B$86,1,1)</f>
        <v>0</v>
      </c>
      <c r="Q56" s="10">
        <f ca="1">INDEX(Zwangerschapsverlof!$C$80:$C$86,R56)</f>
        <v>0</v>
      </c>
      <c r="R56" s="89">
        <f ca="1">MATCH(P56,Zwangerschapsverlof!$B$80:$B$86,0)</f>
        <v>1</v>
      </c>
      <c r="S56" s="6">
        <f t="shared" ca="1" si="12"/>
        <v>0</v>
      </c>
      <c r="T56" s="37">
        <f t="shared" ca="1" si="6"/>
        <v>0</v>
      </c>
      <c r="U56" s="49">
        <f t="shared" si="7"/>
        <v>0</v>
      </c>
      <c r="V56" s="37">
        <f ca="1">IF(AND(H56=0,I56=0,O56=1),INDEX(Zwangerschapsverlof!$B$66:$K$72,N56,3+D56),0)</f>
        <v>0</v>
      </c>
      <c r="W56" s="37">
        <f ca="1">IF(AND(H56=0,I56=0,S56=1),INDEX(Zwangerschapsverlof!$B$80:$K$86,R56,3+D56),0)</f>
        <v>0</v>
      </c>
      <c r="X56" s="110">
        <f t="shared" ca="1" si="8"/>
        <v>3</v>
      </c>
    </row>
    <row r="57" spans="2:24">
      <c r="B57" s="48">
        <f t="shared" ca="1" si="2"/>
        <v>44929</v>
      </c>
      <c r="C57" s="10">
        <f t="shared" ca="1" si="9"/>
        <v>44929</v>
      </c>
      <c r="D57" s="6">
        <f t="shared" ca="1" si="3"/>
        <v>2</v>
      </c>
      <c r="E57" s="10">
        <f ca="1">VLOOKUP(C57,Vakantie!O:O,1,1)</f>
        <v>44919</v>
      </c>
      <c r="F57" s="10">
        <f ca="1">INDEX(Vakantie!P:P,MATCH(E57,Vakantie!O:O,0))</f>
        <v>44934</v>
      </c>
      <c r="G57" s="6" t="str">
        <f ca="1">INDEX(Vakantie!Q:Q,MATCH(E57,Vakantie!O:O,0))</f>
        <v>Kerst</v>
      </c>
      <c r="H57" s="6">
        <f t="shared" ca="1" si="10"/>
        <v>1</v>
      </c>
      <c r="I57" s="6">
        <f ca="1">IFERROR(  MIN(1, VLOOKUP(C57,Vakantie!Z:Z,1,0)   ),0)</f>
        <v>0</v>
      </c>
      <c r="J57" s="6">
        <f t="shared" ca="1" si="4"/>
        <v>0</v>
      </c>
      <c r="K57" s="6">
        <f t="shared" si="5"/>
        <v>0</v>
      </c>
      <c r="L57" s="10">
        <f ca="1">VLOOKUP(C57,Zwangerschapsverlof!$B$66:$B$72,1,1)</f>
        <v>0</v>
      </c>
      <c r="M57" s="10">
        <f ca="1">INDEX(Zwangerschapsverlof!$C$66:$C$72,N57)</f>
        <v>0</v>
      </c>
      <c r="N57" s="89">
        <f ca="1">MATCH(L57,Zwangerschapsverlof!$B$66:$B$72,0)</f>
        <v>1</v>
      </c>
      <c r="O57" s="6">
        <f t="shared" ca="1" si="11"/>
        <v>0</v>
      </c>
      <c r="P57" s="10">
        <f ca="1">VLOOKUP(C57,Zwangerschapsverlof!$B$80:$B$86,1,1)</f>
        <v>0</v>
      </c>
      <c r="Q57" s="10">
        <f ca="1">INDEX(Zwangerschapsverlof!$C$80:$C$86,R57)</f>
        <v>0</v>
      </c>
      <c r="R57" s="89">
        <f ca="1">MATCH(P57,Zwangerschapsverlof!$B$80:$B$86,0)</f>
        <v>1</v>
      </c>
      <c r="S57" s="6">
        <f t="shared" ca="1" si="12"/>
        <v>0</v>
      </c>
      <c r="T57" s="37">
        <f t="shared" ca="1" si="6"/>
        <v>0</v>
      </c>
      <c r="U57" s="49">
        <f t="shared" si="7"/>
        <v>0</v>
      </c>
      <c r="V57" s="37">
        <f ca="1">IF(AND(H57=0,I57=0,O57=1),INDEX(Zwangerschapsverlof!$B$66:$K$72,N57,3+D57),0)</f>
        <v>0</v>
      </c>
      <c r="W57" s="37">
        <f ca="1">IF(AND(H57=0,I57=0,S57=1),INDEX(Zwangerschapsverlof!$B$80:$K$86,R57,3+D57),0)</f>
        <v>0</v>
      </c>
      <c r="X57" s="110">
        <f t="shared" ca="1" si="8"/>
        <v>3</v>
      </c>
    </row>
    <row r="58" spans="2:24">
      <c r="B58" s="48">
        <f t="shared" ca="1" si="2"/>
        <v>44930</v>
      </c>
      <c r="C58" s="10">
        <f t="shared" ca="1" si="9"/>
        <v>44930</v>
      </c>
      <c r="D58" s="6">
        <f t="shared" ca="1" si="3"/>
        <v>3</v>
      </c>
      <c r="E58" s="10">
        <f ca="1">VLOOKUP(C58,Vakantie!O:O,1,1)</f>
        <v>44919</v>
      </c>
      <c r="F58" s="10">
        <f ca="1">INDEX(Vakantie!P:P,MATCH(E58,Vakantie!O:O,0))</f>
        <v>44934</v>
      </c>
      <c r="G58" s="6" t="str">
        <f ca="1">INDEX(Vakantie!Q:Q,MATCH(E58,Vakantie!O:O,0))</f>
        <v>Kerst</v>
      </c>
      <c r="H58" s="6">
        <f t="shared" ca="1" si="10"/>
        <v>1</v>
      </c>
      <c r="I58" s="6">
        <f ca="1">IFERROR(  MIN(1, VLOOKUP(C58,Vakantie!Z:Z,1,0)   ),0)</f>
        <v>0</v>
      </c>
      <c r="J58" s="6">
        <f t="shared" ca="1" si="4"/>
        <v>0</v>
      </c>
      <c r="K58" s="6">
        <f t="shared" si="5"/>
        <v>0</v>
      </c>
      <c r="L58" s="10">
        <f ca="1">VLOOKUP(C58,Zwangerschapsverlof!$B$66:$B$72,1,1)</f>
        <v>0</v>
      </c>
      <c r="M58" s="10">
        <f ca="1">INDEX(Zwangerschapsverlof!$C$66:$C$72,N58)</f>
        <v>0</v>
      </c>
      <c r="N58" s="89">
        <f ca="1">MATCH(L58,Zwangerschapsverlof!$B$66:$B$72,0)</f>
        <v>1</v>
      </c>
      <c r="O58" s="6">
        <f t="shared" ca="1" si="11"/>
        <v>0</v>
      </c>
      <c r="P58" s="10">
        <f ca="1">VLOOKUP(C58,Zwangerschapsverlof!$B$80:$B$86,1,1)</f>
        <v>0</v>
      </c>
      <c r="Q58" s="10">
        <f ca="1">INDEX(Zwangerschapsverlof!$C$80:$C$86,R58)</f>
        <v>0</v>
      </c>
      <c r="R58" s="89">
        <f ca="1">MATCH(P58,Zwangerschapsverlof!$B$80:$B$86,0)</f>
        <v>1</v>
      </c>
      <c r="S58" s="6">
        <f t="shared" ca="1" si="12"/>
        <v>0</v>
      </c>
      <c r="T58" s="37">
        <f t="shared" ca="1" si="6"/>
        <v>0</v>
      </c>
      <c r="U58" s="49">
        <f t="shared" si="7"/>
        <v>0</v>
      </c>
      <c r="V58" s="37">
        <f ca="1">IF(AND(H58=0,I58=0,O58=1),INDEX(Zwangerschapsverlof!$B$66:$K$72,N58,3+D58),0)</f>
        <v>0</v>
      </c>
      <c r="W58" s="37">
        <f ca="1">IF(AND(H58=0,I58=0,S58=1),INDEX(Zwangerschapsverlof!$B$80:$K$86,R58,3+D58),0)</f>
        <v>0</v>
      </c>
      <c r="X58" s="110">
        <f t="shared" ca="1" si="8"/>
        <v>3</v>
      </c>
    </row>
    <row r="59" spans="2:24">
      <c r="B59" s="48">
        <f t="shared" ca="1" si="2"/>
        <v>44931</v>
      </c>
      <c r="C59" s="10">
        <f t="shared" ca="1" si="9"/>
        <v>44931</v>
      </c>
      <c r="D59" s="6">
        <f t="shared" ca="1" si="3"/>
        <v>4</v>
      </c>
      <c r="E59" s="10">
        <f ca="1">VLOOKUP(C59,Vakantie!O:O,1,1)</f>
        <v>44919</v>
      </c>
      <c r="F59" s="10">
        <f ca="1">INDEX(Vakantie!P:P,MATCH(E59,Vakantie!O:O,0))</f>
        <v>44934</v>
      </c>
      <c r="G59" s="6" t="str">
        <f ca="1">INDEX(Vakantie!Q:Q,MATCH(E59,Vakantie!O:O,0))</f>
        <v>Kerst</v>
      </c>
      <c r="H59" s="6">
        <f t="shared" ca="1" si="10"/>
        <v>1</v>
      </c>
      <c r="I59" s="6">
        <f ca="1">IFERROR(  MIN(1, VLOOKUP(C59,Vakantie!Z:Z,1,0)   ),0)</f>
        <v>0</v>
      </c>
      <c r="J59" s="6">
        <f t="shared" ca="1" si="4"/>
        <v>0</v>
      </c>
      <c r="K59" s="6">
        <f t="shared" si="5"/>
        <v>0</v>
      </c>
      <c r="L59" s="10">
        <f ca="1">VLOOKUP(C59,Zwangerschapsverlof!$B$66:$B$72,1,1)</f>
        <v>0</v>
      </c>
      <c r="M59" s="10">
        <f ca="1">INDEX(Zwangerschapsverlof!$C$66:$C$72,N59)</f>
        <v>0</v>
      </c>
      <c r="N59" s="89">
        <f ca="1">MATCH(L59,Zwangerschapsverlof!$B$66:$B$72,0)</f>
        <v>1</v>
      </c>
      <c r="O59" s="6">
        <f t="shared" ca="1" si="11"/>
        <v>0</v>
      </c>
      <c r="P59" s="10">
        <f ca="1">VLOOKUP(C59,Zwangerschapsverlof!$B$80:$B$86,1,1)</f>
        <v>0</v>
      </c>
      <c r="Q59" s="10">
        <f ca="1">INDEX(Zwangerschapsverlof!$C$80:$C$86,R59)</f>
        <v>0</v>
      </c>
      <c r="R59" s="89">
        <f ca="1">MATCH(P59,Zwangerschapsverlof!$B$80:$B$86,0)</f>
        <v>1</v>
      </c>
      <c r="S59" s="6">
        <f t="shared" ca="1" si="12"/>
        <v>0</v>
      </c>
      <c r="T59" s="37">
        <f t="shared" ca="1" si="6"/>
        <v>0</v>
      </c>
      <c r="U59" s="49">
        <f t="shared" si="7"/>
        <v>0</v>
      </c>
      <c r="V59" s="37">
        <f ca="1">IF(AND(H59=0,I59=0,O59=1),INDEX(Zwangerschapsverlof!$B$66:$K$72,N59,3+D59),0)</f>
        <v>0</v>
      </c>
      <c r="W59" s="37">
        <f ca="1">IF(AND(H59=0,I59=0,S59=1),INDEX(Zwangerschapsverlof!$B$80:$K$86,R59,3+D59),0)</f>
        <v>0</v>
      </c>
      <c r="X59" s="110">
        <f t="shared" ca="1" si="8"/>
        <v>3</v>
      </c>
    </row>
    <row r="60" spans="2:24">
      <c r="B60" s="48">
        <f t="shared" ca="1" si="2"/>
        <v>44932</v>
      </c>
      <c r="C60" s="10">
        <f t="shared" ca="1" si="9"/>
        <v>44932</v>
      </c>
      <c r="D60" s="6">
        <f t="shared" ca="1" si="3"/>
        <v>5</v>
      </c>
      <c r="E60" s="10">
        <f ca="1">VLOOKUP(C60,Vakantie!O:O,1,1)</f>
        <v>44919</v>
      </c>
      <c r="F60" s="10">
        <f ca="1">INDEX(Vakantie!P:P,MATCH(E60,Vakantie!O:O,0))</f>
        <v>44934</v>
      </c>
      <c r="G60" s="6" t="str">
        <f ca="1">INDEX(Vakantie!Q:Q,MATCH(E60,Vakantie!O:O,0))</f>
        <v>Kerst</v>
      </c>
      <c r="H60" s="6">
        <f t="shared" ca="1" si="10"/>
        <v>1</v>
      </c>
      <c r="I60" s="6">
        <f ca="1">IFERROR(  MIN(1, VLOOKUP(C60,Vakantie!Z:Z,1,0)   ),0)</f>
        <v>0</v>
      </c>
      <c r="J60" s="6">
        <f t="shared" ca="1" si="4"/>
        <v>0</v>
      </c>
      <c r="K60" s="6">
        <f t="shared" si="5"/>
        <v>0</v>
      </c>
      <c r="L60" s="10">
        <f ca="1">VLOOKUP(C60,Zwangerschapsverlof!$B$66:$B$72,1,1)</f>
        <v>0</v>
      </c>
      <c r="M60" s="10">
        <f ca="1">INDEX(Zwangerschapsverlof!$C$66:$C$72,N60)</f>
        <v>0</v>
      </c>
      <c r="N60" s="89">
        <f ca="1">MATCH(L60,Zwangerschapsverlof!$B$66:$B$72,0)</f>
        <v>1</v>
      </c>
      <c r="O60" s="6">
        <f t="shared" ca="1" si="11"/>
        <v>0</v>
      </c>
      <c r="P60" s="10">
        <f ca="1">VLOOKUP(C60,Zwangerschapsverlof!$B$80:$B$86,1,1)</f>
        <v>0</v>
      </c>
      <c r="Q60" s="10">
        <f ca="1">INDEX(Zwangerschapsverlof!$C$80:$C$86,R60)</f>
        <v>0</v>
      </c>
      <c r="R60" s="89">
        <f ca="1">MATCH(P60,Zwangerschapsverlof!$B$80:$B$86,0)</f>
        <v>1</v>
      </c>
      <c r="S60" s="6">
        <f t="shared" ca="1" si="12"/>
        <v>0</v>
      </c>
      <c r="T60" s="37">
        <f t="shared" ca="1" si="6"/>
        <v>0</v>
      </c>
      <c r="U60" s="49">
        <f t="shared" si="7"/>
        <v>0</v>
      </c>
      <c r="V60" s="37">
        <f ca="1">IF(AND(H60=0,I60=0,O60=1),INDEX(Zwangerschapsverlof!$B$66:$K$72,N60,3+D60),0)</f>
        <v>0</v>
      </c>
      <c r="W60" s="37">
        <f ca="1">IF(AND(H60=0,I60=0,S60=1),INDEX(Zwangerschapsverlof!$B$80:$K$86,R60,3+D60),0)</f>
        <v>0</v>
      </c>
      <c r="X60" s="110">
        <f t="shared" ca="1" si="8"/>
        <v>3</v>
      </c>
    </row>
    <row r="61" spans="2:24">
      <c r="B61" s="48">
        <f t="shared" ca="1" si="2"/>
        <v>44933</v>
      </c>
      <c r="C61" s="10">
        <f t="shared" ca="1" si="9"/>
        <v>44933</v>
      </c>
      <c r="D61" s="6">
        <f t="shared" ca="1" si="3"/>
        <v>6</v>
      </c>
      <c r="E61" s="10">
        <f ca="1">VLOOKUP(C61,Vakantie!O:O,1,1)</f>
        <v>44919</v>
      </c>
      <c r="F61" s="10">
        <f ca="1">INDEX(Vakantie!P:P,MATCH(E61,Vakantie!O:O,0))</f>
        <v>44934</v>
      </c>
      <c r="G61" s="6" t="str">
        <f ca="1">INDEX(Vakantie!Q:Q,MATCH(E61,Vakantie!O:O,0))</f>
        <v>Kerst</v>
      </c>
      <c r="H61" s="6">
        <f t="shared" ca="1" si="10"/>
        <v>1</v>
      </c>
      <c r="I61" s="6">
        <f ca="1">IFERROR(  MIN(1, VLOOKUP(C61,Vakantie!Z:Z,1,0)   ),0)</f>
        <v>0</v>
      </c>
      <c r="J61" s="6">
        <f t="shared" ca="1" si="4"/>
        <v>0</v>
      </c>
      <c r="K61" s="6">
        <f t="shared" si="5"/>
        <v>0</v>
      </c>
      <c r="L61" s="10">
        <f ca="1">VLOOKUP(C61,Zwangerschapsverlof!$B$66:$B$72,1,1)</f>
        <v>0</v>
      </c>
      <c r="M61" s="10">
        <f ca="1">INDEX(Zwangerschapsverlof!$C$66:$C$72,N61)</f>
        <v>0</v>
      </c>
      <c r="N61" s="89">
        <f ca="1">MATCH(L61,Zwangerschapsverlof!$B$66:$B$72,0)</f>
        <v>1</v>
      </c>
      <c r="O61" s="6">
        <f t="shared" ca="1" si="11"/>
        <v>0</v>
      </c>
      <c r="P61" s="10">
        <f ca="1">VLOOKUP(C61,Zwangerschapsverlof!$B$80:$B$86,1,1)</f>
        <v>0</v>
      </c>
      <c r="Q61" s="10">
        <f ca="1">INDEX(Zwangerschapsverlof!$C$80:$C$86,R61)</f>
        <v>0</v>
      </c>
      <c r="R61" s="89">
        <f ca="1">MATCH(P61,Zwangerschapsverlof!$B$80:$B$86,0)</f>
        <v>1</v>
      </c>
      <c r="S61" s="6">
        <f t="shared" ca="1" si="12"/>
        <v>0</v>
      </c>
      <c r="T61" s="37">
        <f t="shared" ca="1" si="6"/>
        <v>0</v>
      </c>
      <c r="U61" s="49">
        <f t="shared" si="7"/>
        <v>0</v>
      </c>
      <c r="V61" s="37">
        <f ca="1">IF(AND(H61=0,I61=0,O61=1),INDEX(Zwangerschapsverlof!$B$66:$K$72,N61,3+D61),0)</f>
        <v>0</v>
      </c>
      <c r="W61" s="37">
        <f ca="1">IF(AND(H61=0,I61=0,S61=1),INDEX(Zwangerschapsverlof!$B$80:$K$86,R61,3+D61),0)</f>
        <v>0</v>
      </c>
      <c r="X61" s="110">
        <f t="shared" ca="1" si="8"/>
        <v>3</v>
      </c>
    </row>
    <row r="62" spans="2:24">
      <c r="B62" s="48">
        <f t="shared" ca="1" si="2"/>
        <v>44934</v>
      </c>
      <c r="C62" s="10">
        <f t="shared" ca="1" si="9"/>
        <v>44934</v>
      </c>
      <c r="D62" s="6">
        <f t="shared" ca="1" si="3"/>
        <v>7</v>
      </c>
      <c r="E62" s="10">
        <f ca="1">VLOOKUP(C62,Vakantie!O:O,1,1)</f>
        <v>44919</v>
      </c>
      <c r="F62" s="10">
        <f ca="1">INDEX(Vakantie!P:P,MATCH(E62,Vakantie!O:O,0))</f>
        <v>44934</v>
      </c>
      <c r="G62" s="6" t="str">
        <f ca="1">INDEX(Vakantie!Q:Q,MATCH(E62,Vakantie!O:O,0))</f>
        <v>Kerst</v>
      </c>
      <c r="H62" s="6">
        <f t="shared" ca="1" si="10"/>
        <v>1</v>
      </c>
      <c r="I62" s="6">
        <f ca="1">IFERROR(  MIN(1, VLOOKUP(C62,Vakantie!Z:Z,1,0)   ),0)</f>
        <v>0</v>
      </c>
      <c r="J62" s="6">
        <f t="shared" ca="1" si="4"/>
        <v>0</v>
      </c>
      <c r="K62" s="6">
        <f t="shared" si="5"/>
        <v>0</v>
      </c>
      <c r="L62" s="10">
        <f ca="1">VLOOKUP(C62,Zwangerschapsverlof!$B$66:$B$72,1,1)</f>
        <v>0</v>
      </c>
      <c r="M62" s="10">
        <f ca="1">INDEX(Zwangerschapsverlof!$C$66:$C$72,N62)</f>
        <v>0</v>
      </c>
      <c r="N62" s="89">
        <f ca="1">MATCH(L62,Zwangerschapsverlof!$B$66:$B$72,0)</f>
        <v>1</v>
      </c>
      <c r="O62" s="6">
        <f t="shared" ca="1" si="11"/>
        <v>0</v>
      </c>
      <c r="P62" s="10">
        <f ca="1">VLOOKUP(C62,Zwangerschapsverlof!$B$80:$B$86,1,1)</f>
        <v>0</v>
      </c>
      <c r="Q62" s="10">
        <f ca="1">INDEX(Zwangerschapsverlof!$C$80:$C$86,R62)</f>
        <v>0</v>
      </c>
      <c r="R62" s="89">
        <f ca="1">MATCH(P62,Zwangerschapsverlof!$B$80:$B$86,0)</f>
        <v>1</v>
      </c>
      <c r="S62" s="6">
        <f t="shared" ca="1" si="12"/>
        <v>0</v>
      </c>
      <c r="T62" s="37">
        <f t="shared" ca="1" si="6"/>
        <v>0</v>
      </c>
      <c r="U62" s="49">
        <f t="shared" si="7"/>
        <v>0</v>
      </c>
      <c r="V62" s="37">
        <f ca="1">IF(AND(H62=0,I62=0,O62=1),INDEX(Zwangerschapsverlof!$B$66:$K$72,N62,3+D62),0)</f>
        <v>0</v>
      </c>
      <c r="W62" s="37">
        <f ca="1">IF(AND(H62=0,I62=0,S62=1),INDEX(Zwangerschapsverlof!$B$80:$K$86,R62,3+D62),0)</f>
        <v>0</v>
      </c>
      <c r="X62" s="110">
        <f t="shared" ca="1" si="8"/>
        <v>3</v>
      </c>
    </row>
    <row r="63" spans="2:24">
      <c r="B63" s="48">
        <f t="shared" ca="1" si="2"/>
        <v>44935</v>
      </c>
      <c r="C63" s="10">
        <f t="shared" ca="1" si="9"/>
        <v>44935</v>
      </c>
      <c r="D63" s="6">
        <f t="shared" ca="1" si="3"/>
        <v>1</v>
      </c>
      <c r="E63" s="10">
        <f ca="1">VLOOKUP(C63,Vakantie!O:O,1,1)</f>
        <v>44919</v>
      </c>
      <c r="F63" s="10">
        <f ca="1">INDEX(Vakantie!P:P,MATCH(E63,Vakantie!O:O,0))</f>
        <v>44934</v>
      </c>
      <c r="G63" s="6" t="str">
        <f ca="1">INDEX(Vakantie!Q:Q,MATCH(E63,Vakantie!O:O,0))</f>
        <v>Kerst</v>
      </c>
      <c r="H63" s="6">
        <f t="shared" ca="1" si="10"/>
        <v>0</v>
      </c>
      <c r="I63" s="6">
        <f ca="1">IFERROR(  MIN(1, VLOOKUP(C63,Vakantie!Z:Z,1,0)   ),0)</f>
        <v>0</v>
      </c>
      <c r="J63" s="6">
        <f t="shared" ca="1" si="4"/>
        <v>0</v>
      </c>
      <c r="K63" s="6">
        <f t="shared" si="5"/>
        <v>0</v>
      </c>
      <c r="L63" s="10">
        <f ca="1">VLOOKUP(C63,Zwangerschapsverlof!$B$66:$B$72,1,1)</f>
        <v>0</v>
      </c>
      <c r="M63" s="10">
        <f ca="1">INDEX(Zwangerschapsverlof!$C$66:$C$72,N63)</f>
        <v>0</v>
      </c>
      <c r="N63" s="89">
        <f ca="1">MATCH(L63,Zwangerschapsverlof!$B$66:$B$72,0)</f>
        <v>1</v>
      </c>
      <c r="O63" s="6">
        <f t="shared" ca="1" si="11"/>
        <v>0</v>
      </c>
      <c r="P63" s="10">
        <f ca="1">VLOOKUP(C63,Zwangerschapsverlof!$B$80:$B$86,1,1)</f>
        <v>0</v>
      </c>
      <c r="Q63" s="10">
        <f ca="1">INDEX(Zwangerschapsverlof!$C$80:$C$86,R63)</f>
        <v>0</v>
      </c>
      <c r="R63" s="89">
        <f ca="1">MATCH(P63,Zwangerschapsverlof!$B$80:$B$86,0)</f>
        <v>1</v>
      </c>
      <c r="S63" s="6">
        <f t="shared" ca="1" si="12"/>
        <v>0</v>
      </c>
      <c r="T63" s="37">
        <f t="shared" ca="1" si="6"/>
        <v>0</v>
      </c>
      <c r="U63" s="49">
        <f t="shared" si="7"/>
        <v>0</v>
      </c>
      <c r="V63" s="37">
        <f ca="1">IF(AND(H63=0,I63=0,O63=1),INDEX(Zwangerschapsverlof!$B$66:$K$72,N63,3+D63),0)</f>
        <v>0</v>
      </c>
      <c r="W63" s="37">
        <f ca="1">IF(AND(H63=0,I63=0,S63=1),INDEX(Zwangerschapsverlof!$B$80:$K$86,R63,3+D63),0)</f>
        <v>0</v>
      </c>
      <c r="X63" s="110">
        <f t="shared" ca="1" si="8"/>
        <v>3</v>
      </c>
    </row>
    <row r="64" spans="2:24">
      <c r="B64" s="48">
        <f t="shared" ca="1" si="2"/>
        <v>44936</v>
      </c>
      <c r="C64" s="10">
        <f t="shared" ca="1" si="9"/>
        <v>44936</v>
      </c>
      <c r="D64" s="6">
        <f t="shared" ca="1" si="3"/>
        <v>2</v>
      </c>
      <c r="E64" s="10">
        <f ca="1">VLOOKUP(C64,Vakantie!O:O,1,1)</f>
        <v>44919</v>
      </c>
      <c r="F64" s="10">
        <f ca="1">INDEX(Vakantie!P:P,MATCH(E64,Vakantie!O:O,0))</f>
        <v>44934</v>
      </c>
      <c r="G64" s="6" t="str">
        <f ca="1">INDEX(Vakantie!Q:Q,MATCH(E64,Vakantie!O:O,0))</f>
        <v>Kerst</v>
      </c>
      <c r="H64" s="6">
        <f t="shared" ca="1" si="10"/>
        <v>0</v>
      </c>
      <c r="I64" s="6">
        <f ca="1">IFERROR(  MIN(1, VLOOKUP(C64,Vakantie!Z:Z,1,0)   ),0)</f>
        <v>0</v>
      </c>
      <c r="J64" s="6">
        <f t="shared" ca="1" si="4"/>
        <v>0</v>
      </c>
      <c r="K64" s="6">
        <f t="shared" si="5"/>
        <v>0</v>
      </c>
      <c r="L64" s="10">
        <f ca="1">VLOOKUP(C64,Zwangerschapsverlof!$B$66:$B$72,1,1)</f>
        <v>0</v>
      </c>
      <c r="M64" s="10">
        <f ca="1">INDEX(Zwangerschapsverlof!$C$66:$C$72,N64)</f>
        <v>0</v>
      </c>
      <c r="N64" s="89">
        <f ca="1">MATCH(L64,Zwangerschapsverlof!$B$66:$B$72,0)</f>
        <v>1</v>
      </c>
      <c r="O64" s="6">
        <f t="shared" ca="1" si="11"/>
        <v>0</v>
      </c>
      <c r="P64" s="10">
        <f ca="1">VLOOKUP(C64,Zwangerschapsverlof!$B$80:$B$86,1,1)</f>
        <v>0</v>
      </c>
      <c r="Q64" s="10">
        <f ca="1">INDEX(Zwangerschapsverlof!$C$80:$C$86,R64)</f>
        <v>0</v>
      </c>
      <c r="R64" s="89">
        <f ca="1">MATCH(P64,Zwangerschapsverlof!$B$80:$B$86,0)</f>
        <v>1</v>
      </c>
      <c r="S64" s="6">
        <f t="shared" ca="1" si="12"/>
        <v>0</v>
      </c>
      <c r="T64" s="37">
        <f t="shared" ca="1" si="6"/>
        <v>0</v>
      </c>
      <c r="U64" s="49">
        <f t="shared" si="7"/>
        <v>0</v>
      </c>
      <c r="V64" s="37">
        <f ca="1">IF(AND(H64=0,I64=0,O64=1),INDEX(Zwangerschapsverlof!$B$66:$K$72,N64,3+D64),0)</f>
        <v>0</v>
      </c>
      <c r="W64" s="37">
        <f ca="1">IF(AND(H64=0,I64=0,S64=1),INDEX(Zwangerschapsverlof!$B$80:$K$86,R64,3+D64),0)</f>
        <v>0</v>
      </c>
      <c r="X64" s="110">
        <f t="shared" ca="1" si="8"/>
        <v>3</v>
      </c>
    </row>
    <row r="65" spans="2:24">
      <c r="B65" s="48">
        <f t="shared" ca="1" si="2"/>
        <v>44937</v>
      </c>
      <c r="C65" s="10">
        <f t="shared" ca="1" si="9"/>
        <v>44937</v>
      </c>
      <c r="D65" s="6">
        <f t="shared" ca="1" si="3"/>
        <v>3</v>
      </c>
      <c r="E65" s="10">
        <f ca="1">VLOOKUP(C65,Vakantie!O:O,1,1)</f>
        <v>44919</v>
      </c>
      <c r="F65" s="10">
        <f ca="1">INDEX(Vakantie!P:P,MATCH(E65,Vakantie!O:O,0))</f>
        <v>44934</v>
      </c>
      <c r="G65" s="6" t="str">
        <f ca="1">INDEX(Vakantie!Q:Q,MATCH(E65,Vakantie!O:O,0))</f>
        <v>Kerst</v>
      </c>
      <c r="H65" s="6">
        <f t="shared" ca="1" si="10"/>
        <v>0</v>
      </c>
      <c r="I65" s="6">
        <f ca="1">IFERROR(  MIN(1, VLOOKUP(C65,Vakantie!Z:Z,1,0)   ),0)</f>
        <v>0</v>
      </c>
      <c r="J65" s="6">
        <f t="shared" ca="1" si="4"/>
        <v>0</v>
      </c>
      <c r="K65" s="6">
        <f t="shared" si="5"/>
        <v>0</v>
      </c>
      <c r="L65" s="10">
        <f ca="1">VLOOKUP(C65,Zwangerschapsverlof!$B$66:$B$72,1,1)</f>
        <v>0</v>
      </c>
      <c r="M65" s="10">
        <f ca="1">INDEX(Zwangerschapsverlof!$C$66:$C$72,N65)</f>
        <v>0</v>
      </c>
      <c r="N65" s="89">
        <f ca="1">MATCH(L65,Zwangerschapsverlof!$B$66:$B$72,0)</f>
        <v>1</v>
      </c>
      <c r="O65" s="6">
        <f t="shared" ca="1" si="11"/>
        <v>0</v>
      </c>
      <c r="P65" s="10">
        <f ca="1">VLOOKUP(C65,Zwangerschapsverlof!$B$80:$B$86,1,1)</f>
        <v>0</v>
      </c>
      <c r="Q65" s="10">
        <f ca="1">INDEX(Zwangerschapsverlof!$C$80:$C$86,R65)</f>
        <v>0</v>
      </c>
      <c r="R65" s="89">
        <f ca="1">MATCH(P65,Zwangerschapsverlof!$B$80:$B$86,0)</f>
        <v>1</v>
      </c>
      <c r="S65" s="6">
        <f t="shared" ca="1" si="12"/>
        <v>0</v>
      </c>
      <c r="T65" s="37">
        <f t="shared" ca="1" si="6"/>
        <v>0</v>
      </c>
      <c r="U65" s="49">
        <f t="shared" si="7"/>
        <v>0</v>
      </c>
      <c r="V65" s="37">
        <f ca="1">IF(AND(H65=0,I65=0,O65=1),INDEX(Zwangerschapsverlof!$B$66:$K$72,N65,3+D65),0)</f>
        <v>0</v>
      </c>
      <c r="W65" s="37">
        <f ca="1">IF(AND(H65=0,I65=0,S65=1),INDEX(Zwangerschapsverlof!$B$80:$K$86,R65,3+D65),0)</f>
        <v>0</v>
      </c>
      <c r="X65" s="110">
        <f t="shared" ca="1" si="8"/>
        <v>3</v>
      </c>
    </row>
    <row r="66" spans="2:24">
      <c r="B66" s="48">
        <f t="shared" ca="1" si="2"/>
        <v>44938</v>
      </c>
      <c r="C66" s="10">
        <f t="shared" ca="1" si="9"/>
        <v>44938</v>
      </c>
      <c r="D66" s="6">
        <f t="shared" ca="1" si="3"/>
        <v>4</v>
      </c>
      <c r="E66" s="10">
        <f ca="1">VLOOKUP(C66,Vakantie!O:O,1,1)</f>
        <v>44919</v>
      </c>
      <c r="F66" s="10">
        <f ca="1">INDEX(Vakantie!P:P,MATCH(E66,Vakantie!O:O,0))</f>
        <v>44934</v>
      </c>
      <c r="G66" s="6" t="str">
        <f ca="1">INDEX(Vakantie!Q:Q,MATCH(E66,Vakantie!O:O,0))</f>
        <v>Kerst</v>
      </c>
      <c r="H66" s="6">
        <f t="shared" ca="1" si="10"/>
        <v>0</v>
      </c>
      <c r="I66" s="6">
        <f ca="1">IFERROR(  MIN(1, VLOOKUP(C66,Vakantie!Z:Z,1,0)   ),0)</f>
        <v>0</v>
      </c>
      <c r="J66" s="6">
        <f t="shared" ca="1" si="4"/>
        <v>0</v>
      </c>
      <c r="K66" s="6">
        <f t="shared" si="5"/>
        <v>0</v>
      </c>
      <c r="L66" s="10">
        <f ca="1">VLOOKUP(C66,Zwangerschapsverlof!$B$66:$B$72,1,1)</f>
        <v>0</v>
      </c>
      <c r="M66" s="10">
        <f ca="1">INDEX(Zwangerschapsverlof!$C$66:$C$72,N66)</f>
        <v>0</v>
      </c>
      <c r="N66" s="89">
        <f ca="1">MATCH(L66,Zwangerschapsverlof!$B$66:$B$72,0)</f>
        <v>1</v>
      </c>
      <c r="O66" s="6">
        <f t="shared" ca="1" si="11"/>
        <v>0</v>
      </c>
      <c r="P66" s="10">
        <f ca="1">VLOOKUP(C66,Zwangerschapsverlof!$B$80:$B$86,1,1)</f>
        <v>0</v>
      </c>
      <c r="Q66" s="10">
        <f ca="1">INDEX(Zwangerschapsverlof!$C$80:$C$86,R66)</f>
        <v>0</v>
      </c>
      <c r="R66" s="89">
        <f ca="1">MATCH(P66,Zwangerschapsverlof!$B$80:$B$86,0)</f>
        <v>1</v>
      </c>
      <c r="S66" s="6">
        <f t="shared" ca="1" si="12"/>
        <v>0</v>
      </c>
      <c r="T66" s="37">
        <f t="shared" ca="1" si="6"/>
        <v>0</v>
      </c>
      <c r="U66" s="49">
        <f t="shared" si="7"/>
        <v>0</v>
      </c>
      <c r="V66" s="37">
        <f ca="1">IF(AND(H66=0,I66=0,O66=1),INDEX(Zwangerschapsverlof!$B$66:$K$72,N66,3+D66),0)</f>
        <v>0</v>
      </c>
      <c r="W66" s="37">
        <f ca="1">IF(AND(H66=0,I66=0,S66=1),INDEX(Zwangerschapsverlof!$B$80:$K$86,R66,3+D66),0)</f>
        <v>0</v>
      </c>
      <c r="X66" s="110">
        <f t="shared" ca="1" si="8"/>
        <v>3</v>
      </c>
    </row>
    <row r="67" spans="2:24">
      <c r="B67" s="48">
        <f t="shared" ca="1" si="2"/>
        <v>44939</v>
      </c>
      <c r="C67" s="10">
        <f t="shared" ca="1" si="9"/>
        <v>44939</v>
      </c>
      <c r="D67" s="6">
        <f t="shared" ca="1" si="3"/>
        <v>5</v>
      </c>
      <c r="E67" s="10">
        <f ca="1">VLOOKUP(C67,Vakantie!O:O,1,1)</f>
        <v>44919</v>
      </c>
      <c r="F67" s="10">
        <f ca="1">INDEX(Vakantie!P:P,MATCH(E67,Vakantie!O:O,0))</f>
        <v>44934</v>
      </c>
      <c r="G67" s="6" t="str">
        <f ca="1">INDEX(Vakantie!Q:Q,MATCH(E67,Vakantie!O:O,0))</f>
        <v>Kerst</v>
      </c>
      <c r="H67" s="6">
        <f t="shared" ca="1" si="10"/>
        <v>0</v>
      </c>
      <c r="I67" s="6">
        <f ca="1">IFERROR(  MIN(1, VLOOKUP(C67,Vakantie!Z:Z,1,0)   ),0)</f>
        <v>0</v>
      </c>
      <c r="J67" s="6">
        <f t="shared" ca="1" si="4"/>
        <v>0</v>
      </c>
      <c r="K67" s="6">
        <f t="shared" si="5"/>
        <v>0</v>
      </c>
      <c r="L67" s="10">
        <f ca="1">VLOOKUP(C67,Zwangerschapsverlof!$B$66:$B$72,1,1)</f>
        <v>0</v>
      </c>
      <c r="M67" s="10">
        <f ca="1">INDEX(Zwangerschapsverlof!$C$66:$C$72,N67)</f>
        <v>0</v>
      </c>
      <c r="N67" s="89">
        <f ca="1">MATCH(L67,Zwangerschapsverlof!$B$66:$B$72,0)</f>
        <v>1</v>
      </c>
      <c r="O67" s="6">
        <f t="shared" ca="1" si="11"/>
        <v>0</v>
      </c>
      <c r="P67" s="10">
        <f ca="1">VLOOKUP(C67,Zwangerschapsverlof!$B$80:$B$86,1,1)</f>
        <v>0</v>
      </c>
      <c r="Q67" s="10">
        <f ca="1">INDEX(Zwangerschapsverlof!$C$80:$C$86,R67)</f>
        <v>0</v>
      </c>
      <c r="R67" s="89">
        <f ca="1">MATCH(P67,Zwangerschapsverlof!$B$80:$B$86,0)</f>
        <v>1</v>
      </c>
      <c r="S67" s="6">
        <f t="shared" ca="1" si="12"/>
        <v>0</v>
      </c>
      <c r="T67" s="37">
        <f t="shared" ca="1" si="6"/>
        <v>0</v>
      </c>
      <c r="U67" s="49">
        <f t="shared" si="7"/>
        <v>0</v>
      </c>
      <c r="V67" s="37">
        <f ca="1">IF(AND(H67=0,I67=0,O67=1),INDEX(Zwangerschapsverlof!$B$66:$K$72,N67,3+D67),0)</f>
        <v>0</v>
      </c>
      <c r="W67" s="37">
        <f ca="1">IF(AND(H67=0,I67=0,S67=1),INDEX(Zwangerschapsverlof!$B$80:$K$86,R67,3+D67),0)</f>
        <v>0</v>
      </c>
      <c r="X67" s="110">
        <f t="shared" ca="1" si="8"/>
        <v>3</v>
      </c>
    </row>
    <row r="68" spans="2:24">
      <c r="B68" s="48">
        <f t="shared" ca="1" si="2"/>
        <v>44940</v>
      </c>
      <c r="C68" s="10">
        <f t="shared" ca="1" si="9"/>
        <v>44940</v>
      </c>
      <c r="D68" s="6">
        <f t="shared" ca="1" si="3"/>
        <v>6</v>
      </c>
      <c r="E68" s="10">
        <f ca="1">VLOOKUP(C68,Vakantie!O:O,1,1)</f>
        <v>44919</v>
      </c>
      <c r="F68" s="10">
        <f ca="1">INDEX(Vakantie!P:P,MATCH(E68,Vakantie!O:O,0))</f>
        <v>44934</v>
      </c>
      <c r="G68" s="6" t="str">
        <f ca="1">INDEX(Vakantie!Q:Q,MATCH(E68,Vakantie!O:O,0))</f>
        <v>Kerst</v>
      </c>
      <c r="H68" s="6">
        <f t="shared" ca="1" si="10"/>
        <v>0</v>
      </c>
      <c r="I68" s="6">
        <f ca="1">IFERROR(  MIN(1, VLOOKUP(C68,Vakantie!Z:Z,1,0)   ),0)</f>
        <v>0</v>
      </c>
      <c r="J68" s="6">
        <f t="shared" ca="1" si="4"/>
        <v>0</v>
      </c>
      <c r="K68" s="6">
        <f t="shared" si="5"/>
        <v>0</v>
      </c>
      <c r="L68" s="10">
        <f ca="1">VLOOKUP(C68,Zwangerschapsverlof!$B$66:$B$72,1,1)</f>
        <v>0</v>
      </c>
      <c r="M68" s="10">
        <f ca="1">INDEX(Zwangerschapsverlof!$C$66:$C$72,N68)</f>
        <v>0</v>
      </c>
      <c r="N68" s="89">
        <f ca="1">MATCH(L68,Zwangerschapsverlof!$B$66:$B$72,0)</f>
        <v>1</v>
      </c>
      <c r="O68" s="6">
        <f t="shared" ca="1" si="11"/>
        <v>0</v>
      </c>
      <c r="P68" s="10">
        <f ca="1">VLOOKUP(C68,Zwangerschapsverlof!$B$80:$B$86,1,1)</f>
        <v>0</v>
      </c>
      <c r="Q68" s="10">
        <f ca="1">INDEX(Zwangerschapsverlof!$C$80:$C$86,R68)</f>
        <v>0</v>
      </c>
      <c r="R68" s="89">
        <f ca="1">MATCH(P68,Zwangerschapsverlof!$B$80:$B$86,0)</f>
        <v>1</v>
      </c>
      <c r="S68" s="6">
        <f t="shared" ca="1" si="12"/>
        <v>0</v>
      </c>
      <c r="T68" s="37">
        <f t="shared" ca="1" si="6"/>
        <v>0</v>
      </c>
      <c r="U68" s="49">
        <f t="shared" si="7"/>
        <v>0</v>
      </c>
      <c r="V68" s="37">
        <f ca="1">IF(AND(H68=0,I68=0,O68=1),INDEX(Zwangerschapsverlof!$B$66:$K$72,N68,3+D68),0)</f>
        <v>0</v>
      </c>
      <c r="W68" s="37">
        <f ca="1">IF(AND(H68=0,I68=0,S68=1),INDEX(Zwangerschapsverlof!$B$80:$K$86,R68,3+D68),0)</f>
        <v>0</v>
      </c>
      <c r="X68" s="110">
        <f t="shared" ca="1" si="8"/>
        <v>3</v>
      </c>
    </row>
    <row r="69" spans="2:24">
      <c r="B69" s="48">
        <f t="shared" ca="1" si="2"/>
        <v>44941</v>
      </c>
      <c r="C69" s="10">
        <f t="shared" ca="1" si="9"/>
        <v>44941</v>
      </c>
      <c r="D69" s="6">
        <f t="shared" ca="1" si="3"/>
        <v>7</v>
      </c>
      <c r="E69" s="10">
        <f ca="1">VLOOKUP(C69,Vakantie!O:O,1,1)</f>
        <v>44919</v>
      </c>
      <c r="F69" s="10">
        <f ca="1">INDEX(Vakantie!P:P,MATCH(E69,Vakantie!O:O,0))</f>
        <v>44934</v>
      </c>
      <c r="G69" s="6" t="str">
        <f ca="1">INDEX(Vakantie!Q:Q,MATCH(E69,Vakantie!O:O,0))</f>
        <v>Kerst</v>
      </c>
      <c r="H69" s="6">
        <f t="shared" ca="1" si="10"/>
        <v>0</v>
      </c>
      <c r="I69" s="6">
        <f ca="1">IFERROR(  MIN(1, VLOOKUP(C69,Vakantie!Z:Z,1,0)   ),0)</f>
        <v>0</v>
      </c>
      <c r="J69" s="6">
        <f t="shared" ca="1" si="4"/>
        <v>0</v>
      </c>
      <c r="K69" s="6">
        <f t="shared" si="5"/>
        <v>0</v>
      </c>
      <c r="L69" s="10">
        <f ca="1">VLOOKUP(C69,Zwangerschapsverlof!$B$66:$B$72,1,1)</f>
        <v>0</v>
      </c>
      <c r="M69" s="10">
        <f ca="1">INDEX(Zwangerschapsverlof!$C$66:$C$72,N69)</f>
        <v>0</v>
      </c>
      <c r="N69" s="89">
        <f ca="1">MATCH(L69,Zwangerschapsverlof!$B$66:$B$72,0)</f>
        <v>1</v>
      </c>
      <c r="O69" s="6">
        <f t="shared" ca="1" si="11"/>
        <v>0</v>
      </c>
      <c r="P69" s="10">
        <f ca="1">VLOOKUP(C69,Zwangerschapsverlof!$B$80:$B$86,1,1)</f>
        <v>0</v>
      </c>
      <c r="Q69" s="10">
        <f ca="1">INDEX(Zwangerschapsverlof!$C$80:$C$86,R69)</f>
        <v>0</v>
      </c>
      <c r="R69" s="89">
        <f ca="1">MATCH(P69,Zwangerschapsverlof!$B$80:$B$86,0)</f>
        <v>1</v>
      </c>
      <c r="S69" s="6">
        <f t="shared" ca="1" si="12"/>
        <v>0</v>
      </c>
      <c r="T69" s="37">
        <f t="shared" ca="1" si="6"/>
        <v>0</v>
      </c>
      <c r="U69" s="49">
        <f t="shared" si="7"/>
        <v>0</v>
      </c>
      <c r="V69" s="37">
        <f ca="1">IF(AND(H69=0,I69=0,O69=1),INDEX(Zwangerschapsverlof!$B$66:$K$72,N69,3+D69),0)</f>
        <v>0</v>
      </c>
      <c r="W69" s="37">
        <f ca="1">IF(AND(H69=0,I69=0,S69=1),INDEX(Zwangerschapsverlof!$B$80:$K$86,R69,3+D69),0)</f>
        <v>0</v>
      </c>
      <c r="X69" s="110">
        <f t="shared" ca="1" si="8"/>
        <v>3</v>
      </c>
    </row>
    <row r="70" spans="2:24">
      <c r="B70" s="48">
        <f t="shared" ca="1" si="2"/>
        <v>44942</v>
      </c>
      <c r="C70" s="10">
        <f t="shared" ca="1" si="9"/>
        <v>44942</v>
      </c>
      <c r="D70" s="6">
        <f t="shared" ca="1" si="3"/>
        <v>1</v>
      </c>
      <c r="E70" s="10">
        <f ca="1">VLOOKUP(C70,Vakantie!O:O,1,1)</f>
        <v>44919</v>
      </c>
      <c r="F70" s="10">
        <f ca="1">INDEX(Vakantie!P:P,MATCH(E70,Vakantie!O:O,0))</f>
        <v>44934</v>
      </c>
      <c r="G70" s="6" t="str">
        <f ca="1">INDEX(Vakantie!Q:Q,MATCH(E70,Vakantie!O:O,0))</f>
        <v>Kerst</v>
      </c>
      <c r="H70" s="6">
        <f t="shared" ca="1" si="10"/>
        <v>0</v>
      </c>
      <c r="I70" s="6">
        <f ca="1">IFERROR(  MIN(1, VLOOKUP(C70,Vakantie!Z:Z,1,0)   ),0)</f>
        <v>0</v>
      </c>
      <c r="J70" s="6">
        <f t="shared" ca="1" si="4"/>
        <v>0</v>
      </c>
      <c r="K70" s="6">
        <f t="shared" si="5"/>
        <v>0</v>
      </c>
      <c r="L70" s="10">
        <f ca="1">VLOOKUP(C70,Zwangerschapsverlof!$B$66:$B$72,1,1)</f>
        <v>0</v>
      </c>
      <c r="M70" s="10">
        <f ca="1">INDEX(Zwangerschapsverlof!$C$66:$C$72,N70)</f>
        <v>0</v>
      </c>
      <c r="N70" s="89">
        <f ca="1">MATCH(L70,Zwangerschapsverlof!$B$66:$B$72,0)</f>
        <v>1</v>
      </c>
      <c r="O70" s="6">
        <f t="shared" ca="1" si="11"/>
        <v>0</v>
      </c>
      <c r="P70" s="10">
        <f ca="1">VLOOKUP(C70,Zwangerschapsverlof!$B$80:$B$86,1,1)</f>
        <v>0</v>
      </c>
      <c r="Q70" s="10">
        <f ca="1">INDEX(Zwangerschapsverlof!$C$80:$C$86,R70)</f>
        <v>0</v>
      </c>
      <c r="R70" s="89">
        <f ca="1">MATCH(P70,Zwangerschapsverlof!$B$80:$B$86,0)</f>
        <v>1</v>
      </c>
      <c r="S70" s="6">
        <f t="shared" ca="1" si="12"/>
        <v>0</v>
      </c>
      <c r="T70" s="37">
        <f t="shared" ca="1" si="6"/>
        <v>0</v>
      </c>
      <c r="U70" s="49">
        <f t="shared" si="7"/>
        <v>0</v>
      </c>
      <c r="V70" s="37">
        <f ca="1">IF(AND(H70=0,I70=0,O70=1),INDEX(Zwangerschapsverlof!$B$66:$K$72,N70,3+D70),0)</f>
        <v>0</v>
      </c>
      <c r="W70" s="37">
        <f ca="1">IF(AND(H70=0,I70=0,S70=1),INDEX(Zwangerschapsverlof!$B$80:$K$86,R70,3+D70),0)</f>
        <v>0</v>
      </c>
      <c r="X70" s="110">
        <f t="shared" ca="1" si="8"/>
        <v>3</v>
      </c>
    </row>
    <row r="71" spans="2:24">
      <c r="B71" s="48">
        <f t="shared" ref="B71:B134" ca="1" si="13">C71</f>
        <v>44943</v>
      </c>
      <c r="C71" s="10">
        <f t="shared" ca="1" si="9"/>
        <v>44943</v>
      </c>
      <c r="D71" s="6">
        <f t="shared" ref="D71:D134" ca="1" si="14">WEEKDAY(C71,11)</f>
        <v>2</v>
      </c>
      <c r="E71" s="10">
        <f ca="1">VLOOKUP(C71,Vakantie!O:O,1,1)</f>
        <v>44919</v>
      </c>
      <c r="F71" s="10">
        <f ca="1">INDEX(Vakantie!P:P,MATCH(E71,Vakantie!O:O,0))</f>
        <v>44934</v>
      </c>
      <c r="G71" s="6" t="str">
        <f ca="1">INDEX(Vakantie!Q:Q,MATCH(E71,Vakantie!O:O,0))</f>
        <v>Kerst</v>
      </c>
      <c r="H71" s="6">
        <f t="shared" ref="H71:H134" ca="1" si="15">IF(AND(C71&gt;=E71,C71&lt;=F71),1,0)</f>
        <v>0</v>
      </c>
      <c r="I71" s="6">
        <f ca="1">IFERROR(  MIN(1, VLOOKUP(C71,Vakantie!Z:Z,1,0)   ),0)</f>
        <v>0</v>
      </c>
      <c r="J71" s="6">
        <f t="shared" ref="J71:J134" ca="1" si="16">IF(AND(C71&gt;=$AX$23,C71&lt;=$AX$38),1,0)</f>
        <v>0</v>
      </c>
      <c r="K71" s="6">
        <f t="shared" ref="K71:K134" si="17">IF($AX$37=0,0,IF(AND(C71&gt;=$AX$37,C71&lt;=$AX$35),1,0))</f>
        <v>0</v>
      </c>
      <c r="L71" s="10">
        <f ca="1">VLOOKUP(C71,Zwangerschapsverlof!$B$66:$B$72,1,1)</f>
        <v>0</v>
      </c>
      <c r="M71" s="10">
        <f ca="1">INDEX(Zwangerschapsverlof!$C$66:$C$72,N71)</f>
        <v>0</v>
      </c>
      <c r="N71" s="89">
        <f ca="1">MATCH(L71,Zwangerschapsverlof!$B$66:$B$72,0)</f>
        <v>1</v>
      </c>
      <c r="O71" s="6">
        <f t="shared" ca="1" si="11"/>
        <v>0</v>
      </c>
      <c r="P71" s="10">
        <f ca="1">VLOOKUP(C71,Zwangerschapsverlof!$B$80:$B$86,1,1)</f>
        <v>0</v>
      </c>
      <c r="Q71" s="10">
        <f ca="1">INDEX(Zwangerschapsverlof!$C$80:$C$86,R71)</f>
        <v>0</v>
      </c>
      <c r="R71" s="89">
        <f ca="1">MATCH(P71,Zwangerschapsverlof!$B$80:$B$86,0)</f>
        <v>1</v>
      </c>
      <c r="S71" s="6">
        <f t="shared" ca="1" si="12"/>
        <v>0</v>
      </c>
      <c r="T71" s="37">
        <f t="shared" ref="T71:T134" ca="1" si="18">IF(AND(OR(H71=1,I71=1),J71=1),INDEX($AY$9:$BE$9,1,D71),0)</f>
        <v>0</v>
      </c>
      <c r="U71" s="49">
        <f t="shared" ref="U71:U134" si="19">IF(K71=1,INDEX($AY$9:$BE$9,1,D71),0)</f>
        <v>0</v>
      </c>
      <c r="V71" s="37">
        <f ca="1">IF(AND(H71=0,I71=0,O71=1),INDEX(Zwangerschapsverlof!$B$66:$K$72,N71,3+D71),0)</f>
        <v>0</v>
      </c>
      <c r="W71" s="37">
        <f ca="1">IF(AND(H71=0,I71=0,S71=1),INDEX(Zwangerschapsverlof!$B$80:$K$86,R71,3+D71),0)</f>
        <v>0</v>
      </c>
      <c r="X71" s="110">
        <f t="shared" ref="X71:X134" ca="1" si="20">SUM(X70,IF(I71=1,1,0))</f>
        <v>3</v>
      </c>
    </row>
    <row r="72" spans="2:24">
      <c r="B72" s="48">
        <f t="shared" ca="1" si="13"/>
        <v>44944</v>
      </c>
      <c r="C72" s="10">
        <f t="shared" ref="C72:C135" ca="1" si="21">C71+1</f>
        <v>44944</v>
      </c>
      <c r="D72" s="6">
        <f t="shared" ca="1" si="14"/>
        <v>3</v>
      </c>
      <c r="E72" s="10">
        <f ca="1">VLOOKUP(C72,Vakantie!O:O,1,1)</f>
        <v>44919</v>
      </c>
      <c r="F72" s="10">
        <f ca="1">INDEX(Vakantie!P:P,MATCH(E72,Vakantie!O:O,0))</f>
        <v>44934</v>
      </c>
      <c r="G72" s="6" t="str">
        <f ca="1">INDEX(Vakantie!Q:Q,MATCH(E72,Vakantie!O:O,0))</f>
        <v>Kerst</v>
      </c>
      <c r="H72" s="6">
        <f t="shared" ca="1" si="15"/>
        <v>0</v>
      </c>
      <c r="I72" s="6">
        <f ca="1">IFERROR(  MIN(1, VLOOKUP(C72,Vakantie!Z:Z,1,0)   ),0)</f>
        <v>0</v>
      </c>
      <c r="J72" s="6">
        <f t="shared" ca="1" si="16"/>
        <v>0</v>
      </c>
      <c r="K72" s="6">
        <f t="shared" si="17"/>
        <v>0</v>
      </c>
      <c r="L72" s="10">
        <f ca="1">VLOOKUP(C72,Zwangerschapsverlof!$B$66:$B$72,1,1)</f>
        <v>0</v>
      </c>
      <c r="M72" s="10">
        <f ca="1">INDEX(Zwangerschapsverlof!$C$66:$C$72,N72)</f>
        <v>0</v>
      </c>
      <c r="N72" s="89">
        <f ca="1">MATCH(L72,Zwangerschapsverlof!$B$66:$B$72,0)</f>
        <v>1</v>
      </c>
      <c r="O72" s="6">
        <f t="shared" ref="O72:O135" ca="1" si="22">IF(AND(C72&gt;=L72,C72&lt;=M72),1,0)</f>
        <v>0</v>
      </c>
      <c r="P72" s="10">
        <f ca="1">VLOOKUP(C72,Zwangerschapsverlof!$B$80:$B$86,1,1)</f>
        <v>0</v>
      </c>
      <c r="Q72" s="10">
        <f ca="1">INDEX(Zwangerschapsverlof!$C$80:$C$86,R72)</f>
        <v>0</v>
      </c>
      <c r="R72" s="89">
        <f ca="1">MATCH(P72,Zwangerschapsverlof!$B$80:$B$86,0)</f>
        <v>1</v>
      </c>
      <c r="S72" s="6">
        <f t="shared" ref="S72:S135" ca="1" si="23">IF(AND(C72&gt;=P72,C72&lt;=Q72),1,0)</f>
        <v>0</v>
      </c>
      <c r="T72" s="37">
        <f t="shared" ca="1" si="18"/>
        <v>0</v>
      </c>
      <c r="U72" s="49">
        <f t="shared" si="19"/>
        <v>0</v>
      </c>
      <c r="V72" s="37">
        <f ca="1">IF(AND(H72=0,I72=0,O72=1),INDEX(Zwangerschapsverlof!$B$66:$K$72,N72,3+D72),0)</f>
        <v>0</v>
      </c>
      <c r="W72" s="37">
        <f ca="1">IF(AND(H72=0,I72=0,S72=1),INDEX(Zwangerschapsverlof!$B$80:$K$86,R72,3+D72),0)</f>
        <v>0</v>
      </c>
      <c r="X72" s="110">
        <f t="shared" ca="1" si="20"/>
        <v>3</v>
      </c>
    </row>
    <row r="73" spans="2:24">
      <c r="B73" s="48">
        <f t="shared" ca="1" si="13"/>
        <v>44945</v>
      </c>
      <c r="C73" s="10">
        <f t="shared" ca="1" si="21"/>
        <v>44945</v>
      </c>
      <c r="D73" s="6">
        <f t="shared" ca="1" si="14"/>
        <v>4</v>
      </c>
      <c r="E73" s="10">
        <f ca="1">VLOOKUP(C73,Vakantie!O:O,1,1)</f>
        <v>44919</v>
      </c>
      <c r="F73" s="10">
        <f ca="1">INDEX(Vakantie!P:P,MATCH(E73,Vakantie!O:O,0))</f>
        <v>44934</v>
      </c>
      <c r="G73" s="6" t="str">
        <f ca="1">INDEX(Vakantie!Q:Q,MATCH(E73,Vakantie!O:O,0))</f>
        <v>Kerst</v>
      </c>
      <c r="H73" s="6">
        <f t="shared" ca="1" si="15"/>
        <v>0</v>
      </c>
      <c r="I73" s="6">
        <f ca="1">IFERROR(  MIN(1, VLOOKUP(C73,Vakantie!Z:Z,1,0)   ),0)</f>
        <v>0</v>
      </c>
      <c r="J73" s="6">
        <f t="shared" ca="1" si="16"/>
        <v>0</v>
      </c>
      <c r="K73" s="6">
        <f t="shared" si="17"/>
        <v>0</v>
      </c>
      <c r="L73" s="10">
        <f ca="1">VLOOKUP(C73,Zwangerschapsverlof!$B$66:$B$72,1,1)</f>
        <v>0</v>
      </c>
      <c r="M73" s="10">
        <f ca="1">INDEX(Zwangerschapsverlof!$C$66:$C$72,N73)</f>
        <v>0</v>
      </c>
      <c r="N73" s="89">
        <f ca="1">MATCH(L73,Zwangerschapsverlof!$B$66:$B$72,0)</f>
        <v>1</v>
      </c>
      <c r="O73" s="6">
        <f t="shared" ca="1" si="22"/>
        <v>0</v>
      </c>
      <c r="P73" s="10">
        <f ca="1">VLOOKUP(C73,Zwangerschapsverlof!$B$80:$B$86,1,1)</f>
        <v>0</v>
      </c>
      <c r="Q73" s="10">
        <f ca="1">INDEX(Zwangerschapsverlof!$C$80:$C$86,R73)</f>
        <v>0</v>
      </c>
      <c r="R73" s="89">
        <f ca="1">MATCH(P73,Zwangerschapsverlof!$B$80:$B$86,0)</f>
        <v>1</v>
      </c>
      <c r="S73" s="6">
        <f t="shared" ca="1" si="23"/>
        <v>0</v>
      </c>
      <c r="T73" s="37">
        <f t="shared" ca="1" si="18"/>
        <v>0</v>
      </c>
      <c r="U73" s="49">
        <f t="shared" si="19"/>
        <v>0</v>
      </c>
      <c r="V73" s="37">
        <f ca="1">IF(AND(H73=0,I73=0,O73=1),INDEX(Zwangerschapsverlof!$B$66:$K$72,N73,3+D73),0)</f>
        <v>0</v>
      </c>
      <c r="W73" s="37">
        <f ca="1">IF(AND(H73=0,I73=0,S73=1),INDEX(Zwangerschapsverlof!$B$80:$K$86,R73,3+D73),0)</f>
        <v>0</v>
      </c>
      <c r="X73" s="110">
        <f t="shared" ca="1" si="20"/>
        <v>3</v>
      </c>
    </row>
    <row r="74" spans="2:24">
      <c r="B74" s="48">
        <f t="shared" ca="1" si="13"/>
        <v>44946</v>
      </c>
      <c r="C74" s="10">
        <f t="shared" ca="1" si="21"/>
        <v>44946</v>
      </c>
      <c r="D74" s="6">
        <f t="shared" ca="1" si="14"/>
        <v>5</v>
      </c>
      <c r="E74" s="10">
        <f ca="1">VLOOKUP(C74,Vakantie!O:O,1,1)</f>
        <v>44919</v>
      </c>
      <c r="F74" s="10">
        <f ca="1">INDEX(Vakantie!P:P,MATCH(E74,Vakantie!O:O,0))</f>
        <v>44934</v>
      </c>
      <c r="G74" s="6" t="str">
        <f ca="1">INDEX(Vakantie!Q:Q,MATCH(E74,Vakantie!O:O,0))</f>
        <v>Kerst</v>
      </c>
      <c r="H74" s="6">
        <f t="shared" ca="1" si="15"/>
        <v>0</v>
      </c>
      <c r="I74" s="6">
        <f ca="1">IFERROR(  MIN(1, VLOOKUP(C74,Vakantie!Z:Z,1,0)   ),0)</f>
        <v>0</v>
      </c>
      <c r="J74" s="6">
        <f t="shared" ca="1" si="16"/>
        <v>0</v>
      </c>
      <c r="K74" s="6">
        <f t="shared" si="17"/>
        <v>0</v>
      </c>
      <c r="L74" s="10">
        <f ca="1">VLOOKUP(C74,Zwangerschapsverlof!$B$66:$B$72,1,1)</f>
        <v>0</v>
      </c>
      <c r="M74" s="10">
        <f ca="1">INDEX(Zwangerschapsverlof!$C$66:$C$72,N74)</f>
        <v>0</v>
      </c>
      <c r="N74" s="89">
        <f ca="1">MATCH(L74,Zwangerschapsverlof!$B$66:$B$72,0)</f>
        <v>1</v>
      </c>
      <c r="O74" s="6">
        <f t="shared" ca="1" si="22"/>
        <v>0</v>
      </c>
      <c r="P74" s="10">
        <f ca="1">VLOOKUP(C74,Zwangerschapsverlof!$B$80:$B$86,1,1)</f>
        <v>0</v>
      </c>
      <c r="Q74" s="10">
        <f ca="1">INDEX(Zwangerschapsverlof!$C$80:$C$86,R74)</f>
        <v>0</v>
      </c>
      <c r="R74" s="89">
        <f ca="1">MATCH(P74,Zwangerschapsverlof!$B$80:$B$86,0)</f>
        <v>1</v>
      </c>
      <c r="S74" s="6">
        <f t="shared" ca="1" si="23"/>
        <v>0</v>
      </c>
      <c r="T74" s="37">
        <f t="shared" ca="1" si="18"/>
        <v>0</v>
      </c>
      <c r="U74" s="49">
        <f t="shared" si="19"/>
        <v>0</v>
      </c>
      <c r="V74" s="37">
        <f ca="1">IF(AND(H74=0,I74=0,O74=1),INDEX(Zwangerschapsverlof!$B$66:$K$72,N74,3+D74),0)</f>
        <v>0</v>
      </c>
      <c r="W74" s="37">
        <f ca="1">IF(AND(H74=0,I74=0,S74=1),INDEX(Zwangerschapsverlof!$B$80:$K$86,R74,3+D74),0)</f>
        <v>0</v>
      </c>
      <c r="X74" s="110">
        <f t="shared" ca="1" si="20"/>
        <v>3</v>
      </c>
    </row>
    <row r="75" spans="2:24">
      <c r="B75" s="48">
        <f t="shared" ca="1" si="13"/>
        <v>44947</v>
      </c>
      <c r="C75" s="10">
        <f t="shared" ca="1" si="21"/>
        <v>44947</v>
      </c>
      <c r="D75" s="6">
        <f t="shared" ca="1" si="14"/>
        <v>6</v>
      </c>
      <c r="E75" s="10">
        <f ca="1">VLOOKUP(C75,Vakantie!O:O,1,1)</f>
        <v>44919</v>
      </c>
      <c r="F75" s="10">
        <f ca="1">INDEX(Vakantie!P:P,MATCH(E75,Vakantie!O:O,0))</f>
        <v>44934</v>
      </c>
      <c r="G75" s="6" t="str">
        <f ca="1">INDEX(Vakantie!Q:Q,MATCH(E75,Vakantie!O:O,0))</f>
        <v>Kerst</v>
      </c>
      <c r="H75" s="6">
        <f t="shared" ca="1" si="15"/>
        <v>0</v>
      </c>
      <c r="I75" s="6">
        <f ca="1">IFERROR(  MIN(1, VLOOKUP(C75,Vakantie!Z:Z,1,0)   ),0)</f>
        <v>0</v>
      </c>
      <c r="J75" s="6">
        <f t="shared" ca="1" si="16"/>
        <v>0</v>
      </c>
      <c r="K75" s="6">
        <f t="shared" si="17"/>
        <v>0</v>
      </c>
      <c r="L75" s="10">
        <f ca="1">VLOOKUP(C75,Zwangerschapsverlof!$B$66:$B$72,1,1)</f>
        <v>0</v>
      </c>
      <c r="M75" s="10">
        <f ca="1">INDEX(Zwangerschapsverlof!$C$66:$C$72,N75)</f>
        <v>0</v>
      </c>
      <c r="N75" s="89">
        <f ca="1">MATCH(L75,Zwangerschapsverlof!$B$66:$B$72,0)</f>
        <v>1</v>
      </c>
      <c r="O75" s="6">
        <f t="shared" ca="1" si="22"/>
        <v>0</v>
      </c>
      <c r="P75" s="10">
        <f ca="1">VLOOKUP(C75,Zwangerschapsverlof!$B$80:$B$86,1,1)</f>
        <v>0</v>
      </c>
      <c r="Q75" s="10">
        <f ca="1">INDEX(Zwangerschapsverlof!$C$80:$C$86,R75)</f>
        <v>0</v>
      </c>
      <c r="R75" s="89">
        <f ca="1">MATCH(P75,Zwangerschapsverlof!$B$80:$B$86,0)</f>
        <v>1</v>
      </c>
      <c r="S75" s="6">
        <f t="shared" ca="1" si="23"/>
        <v>0</v>
      </c>
      <c r="T75" s="37">
        <f t="shared" ca="1" si="18"/>
        <v>0</v>
      </c>
      <c r="U75" s="49">
        <f t="shared" si="19"/>
        <v>0</v>
      </c>
      <c r="V75" s="37">
        <f ca="1">IF(AND(H75=0,I75=0,O75=1),INDEX(Zwangerschapsverlof!$B$66:$K$72,N75,3+D75),0)</f>
        <v>0</v>
      </c>
      <c r="W75" s="37">
        <f ca="1">IF(AND(H75=0,I75=0,S75=1),INDEX(Zwangerschapsverlof!$B$80:$K$86,R75,3+D75),0)</f>
        <v>0</v>
      </c>
      <c r="X75" s="110">
        <f t="shared" ca="1" si="20"/>
        <v>3</v>
      </c>
    </row>
    <row r="76" spans="2:24">
      <c r="B76" s="48">
        <f t="shared" ca="1" si="13"/>
        <v>44948</v>
      </c>
      <c r="C76" s="10">
        <f t="shared" ca="1" si="21"/>
        <v>44948</v>
      </c>
      <c r="D76" s="6">
        <f t="shared" ca="1" si="14"/>
        <v>7</v>
      </c>
      <c r="E76" s="10">
        <f ca="1">VLOOKUP(C76,Vakantie!O:O,1,1)</f>
        <v>44919</v>
      </c>
      <c r="F76" s="10">
        <f ca="1">INDEX(Vakantie!P:P,MATCH(E76,Vakantie!O:O,0))</f>
        <v>44934</v>
      </c>
      <c r="G76" s="6" t="str">
        <f ca="1">INDEX(Vakantie!Q:Q,MATCH(E76,Vakantie!O:O,0))</f>
        <v>Kerst</v>
      </c>
      <c r="H76" s="6">
        <f t="shared" ca="1" si="15"/>
        <v>0</v>
      </c>
      <c r="I76" s="6">
        <f ca="1">IFERROR(  MIN(1, VLOOKUP(C76,Vakantie!Z:Z,1,0)   ),0)</f>
        <v>0</v>
      </c>
      <c r="J76" s="6">
        <f t="shared" ca="1" si="16"/>
        <v>0</v>
      </c>
      <c r="K76" s="6">
        <f t="shared" si="17"/>
        <v>0</v>
      </c>
      <c r="L76" s="10">
        <f ca="1">VLOOKUP(C76,Zwangerschapsverlof!$B$66:$B$72,1,1)</f>
        <v>0</v>
      </c>
      <c r="M76" s="10">
        <f ca="1">INDEX(Zwangerschapsverlof!$C$66:$C$72,N76)</f>
        <v>0</v>
      </c>
      <c r="N76" s="89">
        <f ca="1">MATCH(L76,Zwangerschapsverlof!$B$66:$B$72,0)</f>
        <v>1</v>
      </c>
      <c r="O76" s="6">
        <f t="shared" ca="1" si="22"/>
        <v>0</v>
      </c>
      <c r="P76" s="10">
        <f ca="1">VLOOKUP(C76,Zwangerschapsverlof!$B$80:$B$86,1,1)</f>
        <v>0</v>
      </c>
      <c r="Q76" s="10">
        <f ca="1">INDEX(Zwangerschapsverlof!$C$80:$C$86,R76)</f>
        <v>0</v>
      </c>
      <c r="R76" s="89">
        <f ca="1">MATCH(P76,Zwangerschapsverlof!$B$80:$B$86,0)</f>
        <v>1</v>
      </c>
      <c r="S76" s="6">
        <f t="shared" ca="1" si="23"/>
        <v>0</v>
      </c>
      <c r="T76" s="37">
        <f t="shared" ca="1" si="18"/>
        <v>0</v>
      </c>
      <c r="U76" s="49">
        <f t="shared" si="19"/>
        <v>0</v>
      </c>
      <c r="V76" s="37">
        <f ca="1">IF(AND(H76=0,I76=0,O76=1),INDEX(Zwangerschapsverlof!$B$66:$K$72,N76,3+D76),0)</f>
        <v>0</v>
      </c>
      <c r="W76" s="37">
        <f ca="1">IF(AND(H76=0,I76=0,S76=1),INDEX(Zwangerschapsverlof!$B$80:$K$86,R76,3+D76),0)</f>
        <v>0</v>
      </c>
      <c r="X76" s="110">
        <f t="shared" ca="1" si="20"/>
        <v>3</v>
      </c>
    </row>
    <row r="77" spans="2:24">
      <c r="B77" s="48">
        <f t="shared" ca="1" si="13"/>
        <v>44949</v>
      </c>
      <c r="C77" s="10">
        <f t="shared" ca="1" si="21"/>
        <v>44949</v>
      </c>
      <c r="D77" s="6">
        <f t="shared" ca="1" si="14"/>
        <v>1</v>
      </c>
      <c r="E77" s="10">
        <f ca="1">VLOOKUP(C77,Vakantie!O:O,1,1)</f>
        <v>44919</v>
      </c>
      <c r="F77" s="10">
        <f ca="1">INDEX(Vakantie!P:P,MATCH(E77,Vakantie!O:O,0))</f>
        <v>44934</v>
      </c>
      <c r="G77" s="6" t="str">
        <f ca="1">INDEX(Vakantie!Q:Q,MATCH(E77,Vakantie!O:O,0))</f>
        <v>Kerst</v>
      </c>
      <c r="H77" s="6">
        <f t="shared" ca="1" si="15"/>
        <v>0</v>
      </c>
      <c r="I77" s="6">
        <f ca="1">IFERROR(  MIN(1, VLOOKUP(C77,Vakantie!Z:Z,1,0)   ),0)</f>
        <v>0</v>
      </c>
      <c r="J77" s="6">
        <f t="shared" ca="1" si="16"/>
        <v>0</v>
      </c>
      <c r="K77" s="6">
        <f t="shared" si="17"/>
        <v>0</v>
      </c>
      <c r="L77" s="10">
        <f ca="1">VLOOKUP(C77,Zwangerschapsverlof!$B$66:$B$72,1,1)</f>
        <v>0</v>
      </c>
      <c r="M77" s="10">
        <f ca="1">INDEX(Zwangerschapsverlof!$C$66:$C$72,N77)</f>
        <v>0</v>
      </c>
      <c r="N77" s="89">
        <f ca="1">MATCH(L77,Zwangerschapsverlof!$B$66:$B$72,0)</f>
        <v>1</v>
      </c>
      <c r="O77" s="6">
        <f t="shared" ca="1" si="22"/>
        <v>0</v>
      </c>
      <c r="P77" s="10">
        <f ca="1">VLOOKUP(C77,Zwangerschapsverlof!$B$80:$B$86,1,1)</f>
        <v>0</v>
      </c>
      <c r="Q77" s="10">
        <f ca="1">INDEX(Zwangerschapsverlof!$C$80:$C$86,R77)</f>
        <v>0</v>
      </c>
      <c r="R77" s="89">
        <f ca="1">MATCH(P77,Zwangerschapsverlof!$B$80:$B$86,0)</f>
        <v>1</v>
      </c>
      <c r="S77" s="6">
        <f t="shared" ca="1" si="23"/>
        <v>0</v>
      </c>
      <c r="T77" s="37">
        <f t="shared" ca="1" si="18"/>
        <v>0</v>
      </c>
      <c r="U77" s="49">
        <f t="shared" si="19"/>
        <v>0</v>
      </c>
      <c r="V77" s="37">
        <f ca="1">IF(AND(H77=0,I77=0,O77=1),INDEX(Zwangerschapsverlof!$B$66:$K$72,N77,3+D77),0)</f>
        <v>0</v>
      </c>
      <c r="W77" s="37">
        <f ca="1">IF(AND(H77=0,I77=0,S77=1),INDEX(Zwangerschapsverlof!$B$80:$K$86,R77,3+D77),0)</f>
        <v>0</v>
      </c>
      <c r="X77" s="110">
        <f t="shared" ca="1" si="20"/>
        <v>3</v>
      </c>
    </row>
    <row r="78" spans="2:24">
      <c r="B78" s="48">
        <f t="shared" ca="1" si="13"/>
        <v>44950</v>
      </c>
      <c r="C78" s="10">
        <f t="shared" ca="1" si="21"/>
        <v>44950</v>
      </c>
      <c r="D78" s="6">
        <f t="shared" ca="1" si="14"/>
        <v>2</v>
      </c>
      <c r="E78" s="10">
        <f ca="1">VLOOKUP(C78,Vakantie!O:O,1,1)</f>
        <v>44919</v>
      </c>
      <c r="F78" s="10">
        <f ca="1">INDEX(Vakantie!P:P,MATCH(E78,Vakantie!O:O,0))</f>
        <v>44934</v>
      </c>
      <c r="G78" s="6" t="str">
        <f ca="1">INDEX(Vakantie!Q:Q,MATCH(E78,Vakantie!O:O,0))</f>
        <v>Kerst</v>
      </c>
      <c r="H78" s="6">
        <f t="shared" ca="1" si="15"/>
        <v>0</v>
      </c>
      <c r="I78" s="6">
        <f ca="1">IFERROR(  MIN(1, VLOOKUP(C78,Vakantie!Z:Z,1,0)   ),0)</f>
        <v>0</v>
      </c>
      <c r="J78" s="6">
        <f t="shared" ca="1" si="16"/>
        <v>0</v>
      </c>
      <c r="K78" s="6">
        <f t="shared" si="17"/>
        <v>0</v>
      </c>
      <c r="L78" s="10">
        <f ca="1">VLOOKUP(C78,Zwangerschapsverlof!$B$66:$B$72,1,1)</f>
        <v>0</v>
      </c>
      <c r="M78" s="10">
        <f ca="1">INDEX(Zwangerschapsverlof!$C$66:$C$72,N78)</f>
        <v>0</v>
      </c>
      <c r="N78" s="89">
        <f ca="1">MATCH(L78,Zwangerschapsverlof!$B$66:$B$72,0)</f>
        <v>1</v>
      </c>
      <c r="O78" s="6">
        <f t="shared" ca="1" si="22"/>
        <v>0</v>
      </c>
      <c r="P78" s="10">
        <f ca="1">VLOOKUP(C78,Zwangerschapsverlof!$B$80:$B$86,1,1)</f>
        <v>0</v>
      </c>
      <c r="Q78" s="10">
        <f ca="1">INDEX(Zwangerschapsverlof!$C$80:$C$86,R78)</f>
        <v>0</v>
      </c>
      <c r="R78" s="89">
        <f ca="1">MATCH(P78,Zwangerschapsverlof!$B$80:$B$86,0)</f>
        <v>1</v>
      </c>
      <c r="S78" s="6">
        <f t="shared" ca="1" si="23"/>
        <v>0</v>
      </c>
      <c r="T78" s="37">
        <f t="shared" ca="1" si="18"/>
        <v>0</v>
      </c>
      <c r="U78" s="49">
        <f t="shared" si="19"/>
        <v>0</v>
      </c>
      <c r="V78" s="37">
        <f ca="1">IF(AND(H78=0,I78=0,O78=1),INDEX(Zwangerschapsverlof!$B$66:$K$72,N78,3+D78),0)</f>
        <v>0</v>
      </c>
      <c r="W78" s="37">
        <f ca="1">IF(AND(H78=0,I78=0,S78=1),INDEX(Zwangerschapsverlof!$B$80:$K$86,R78,3+D78),0)</f>
        <v>0</v>
      </c>
      <c r="X78" s="110">
        <f t="shared" ca="1" si="20"/>
        <v>3</v>
      </c>
    </row>
    <row r="79" spans="2:24">
      <c r="B79" s="48">
        <f t="shared" ca="1" si="13"/>
        <v>44951</v>
      </c>
      <c r="C79" s="10">
        <f t="shared" ca="1" si="21"/>
        <v>44951</v>
      </c>
      <c r="D79" s="6">
        <f t="shared" ca="1" si="14"/>
        <v>3</v>
      </c>
      <c r="E79" s="10">
        <f ca="1">VLOOKUP(C79,Vakantie!O:O,1,1)</f>
        <v>44919</v>
      </c>
      <c r="F79" s="10">
        <f ca="1">INDEX(Vakantie!P:P,MATCH(E79,Vakantie!O:O,0))</f>
        <v>44934</v>
      </c>
      <c r="G79" s="6" t="str">
        <f ca="1">INDEX(Vakantie!Q:Q,MATCH(E79,Vakantie!O:O,0))</f>
        <v>Kerst</v>
      </c>
      <c r="H79" s="6">
        <f t="shared" ca="1" si="15"/>
        <v>0</v>
      </c>
      <c r="I79" s="6">
        <f ca="1">IFERROR(  MIN(1, VLOOKUP(C79,Vakantie!Z:Z,1,0)   ),0)</f>
        <v>0</v>
      </c>
      <c r="J79" s="6">
        <f t="shared" ca="1" si="16"/>
        <v>0</v>
      </c>
      <c r="K79" s="6">
        <f t="shared" si="17"/>
        <v>0</v>
      </c>
      <c r="L79" s="10">
        <f ca="1">VLOOKUP(C79,Zwangerschapsverlof!$B$66:$B$72,1,1)</f>
        <v>0</v>
      </c>
      <c r="M79" s="10">
        <f ca="1">INDEX(Zwangerschapsverlof!$C$66:$C$72,N79)</f>
        <v>0</v>
      </c>
      <c r="N79" s="89">
        <f ca="1">MATCH(L79,Zwangerschapsverlof!$B$66:$B$72,0)</f>
        <v>1</v>
      </c>
      <c r="O79" s="6">
        <f t="shared" ca="1" si="22"/>
        <v>0</v>
      </c>
      <c r="P79" s="10">
        <f ca="1">VLOOKUP(C79,Zwangerschapsverlof!$B$80:$B$86,1,1)</f>
        <v>0</v>
      </c>
      <c r="Q79" s="10">
        <f ca="1">INDEX(Zwangerschapsverlof!$C$80:$C$86,R79)</f>
        <v>0</v>
      </c>
      <c r="R79" s="89">
        <f ca="1">MATCH(P79,Zwangerschapsverlof!$B$80:$B$86,0)</f>
        <v>1</v>
      </c>
      <c r="S79" s="6">
        <f t="shared" ca="1" si="23"/>
        <v>0</v>
      </c>
      <c r="T79" s="37">
        <f t="shared" ca="1" si="18"/>
        <v>0</v>
      </c>
      <c r="U79" s="49">
        <f t="shared" si="19"/>
        <v>0</v>
      </c>
      <c r="V79" s="37">
        <f ca="1">IF(AND(H79=0,I79=0,O79=1),INDEX(Zwangerschapsverlof!$B$66:$K$72,N79,3+D79),0)</f>
        <v>0</v>
      </c>
      <c r="W79" s="37">
        <f ca="1">IF(AND(H79=0,I79=0,S79=1),INDEX(Zwangerschapsverlof!$B$80:$K$86,R79,3+D79),0)</f>
        <v>0</v>
      </c>
      <c r="X79" s="110">
        <f t="shared" ca="1" si="20"/>
        <v>3</v>
      </c>
    </row>
    <row r="80" spans="2:24">
      <c r="B80" s="48">
        <f t="shared" ca="1" si="13"/>
        <v>44952</v>
      </c>
      <c r="C80" s="10">
        <f t="shared" ca="1" si="21"/>
        <v>44952</v>
      </c>
      <c r="D80" s="6">
        <f t="shared" ca="1" si="14"/>
        <v>4</v>
      </c>
      <c r="E80" s="10">
        <f ca="1">VLOOKUP(C80,Vakantie!O:O,1,1)</f>
        <v>44919</v>
      </c>
      <c r="F80" s="10">
        <f ca="1">INDEX(Vakantie!P:P,MATCH(E80,Vakantie!O:O,0))</f>
        <v>44934</v>
      </c>
      <c r="G80" s="6" t="str">
        <f ca="1">INDEX(Vakantie!Q:Q,MATCH(E80,Vakantie!O:O,0))</f>
        <v>Kerst</v>
      </c>
      <c r="H80" s="6">
        <f t="shared" ca="1" si="15"/>
        <v>0</v>
      </c>
      <c r="I80" s="6">
        <f ca="1">IFERROR(  MIN(1, VLOOKUP(C80,Vakantie!Z:Z,1,0)   ),0)</f>
        <v>0</v>
      </c>
      <c r="J80" s="6">
        <f t="shared" ca="1" si="16"/>
        <v>0</v>
      </c>
      <c r="K80" s="6">
        <f t="shared" si="17"/>
        <v>0</v>
      </c>
      <c r="L80" s="10">
        <f ca="1">VLOOKUP(C80,Zwangerschapsverlof!$B$66:$B$72,1,1)</f>
        <v>0</v>
      </c>
      <c r="M80" s="10">
        <f ca="1">INDEX(Zwangerschapsverlof!$C$66:$C$72,N80)</f>
        <v>0</v>
      </c>
      <c r="N80" s="89">
        <f ca="1">MATCH(L80,Zwangerschapsverlof!$B$66:$B$72,0)</f>
        <v>1</v>
      </c>
      <c r="O80" s="6">
        <f t="shared" ca="1" si="22"/>
        <v>0</v>
      </c>
      <c r="P80" s="10">
        <f ca="1">VLOOKUP(C80,Zwangerschapsverlof!$B$80:$B$86,1,1)</f>
        <v>0</v>
      </c>
      <c r="Q80" s="10">
        <f ca="1">INDEX(Zwangerschapsverlof!$C$80:$C$86,R80)</f>
        <v>0</v>
      </c>
      <c r="R80" s="89">
        <f ca="1">MATCH(P80,Zwangerschapsverlof!$B$80:$B$86,0)</f>
        <v>1</v>
      </c>
      <c r="S80" s="6">
        <f t="shared" ca="1" si="23"/>
        <v>0</v>
      </c>
      <c r="T80" s="37">
        <f t="shared" ca="1" si="18"/>
        <v>0</v>
      </c>
      <c r="U80" s="49">
        <f t="shared" si="19"/>
        <v>0</v>
      </c>
      <c r="V80" s="37">
        <f ca="1">IF(AND(H80=0,I80=0,O80=1),INDEX(Zwangerschapsverlof!$B$66:$K$72,N80,3+D80),0)</f>
        <v>0</v>
      </c>
      <c r="W80" s="37">
        <f ca="1">IF(AND(H80=0,I80=0,S80=1),INDEX(Zwangerschapsverlof!$B$80:$K$86,R80,3+D80),0)</f>
        <v>0</v>
      </c>
      <c r="X80" s="110">
        <f t="shared" ca="1" si="20"/>
        <v>3</v>
      </c>
    </row>
    <row r="81" spans="2:24">
      <c r="B81" s="48">
        <f t="shared" ca="1" si="13"/>
        <v>44953</v>
      </c>
      <c r="C81" s="10">
        <f t="shared" ca="1" si="21"/>
        <v>44953</v>
      </c>
      <c r="D81" s="6">
        <f t="shared" ca="1" si="14"/>
        <v>5</v>
      </c>
      <c r="E81" s="10">
        <f ca="1">VLOOKUP(C81,Vakantie!O:O,1,1)</f>
        <v>44919</v>
      </c>
      <c r="F81" s="10">
        <f ca="1">INDEX(Vakantie!P:P,MATCH(E81,Vakantie!O:O,0))</f>
        <v>44934</v>
      </c>
      <c r="G81" s="6" t="str">
        <f ca="1">INDEX(Vakantie!Q:Q,MATCH(E81,Vakantie!O:O,0))</f>
        <v>Kerst</v>
      </c>
      <c r="H81" s="6">
        <f t="shared" ca="1" si="15"/>
        <v>0</v>
      </c>
      <c r="I81" s="6">
        <f ca="1">IFERROR(  MIN(1, VLOOKUP(C81,Vakantie!Z:Z,1,0)   ),0)</f>
        <v>0</v>
      </c>
      <c r="J81" s="6">
        <f t="shared" ca="1" si="16"/>
        <v>0</v>
      </c>
      <c r="K81" s="6">
        <f t="shared" si="17"/>
        <v>0</v>
      </c>
      <c r="L81" s="10">
        <f ca="1">VLOOKUP(C81,Zwangerschapsverlof!$B$66:$B$72,1,1)</f>
        <v>0</v>
      </c>
      <c r="M81" s="10">
        <f ca="1">INDEX(Zwangerschapsverlof!$C$66:$C$72,N81)</f>
        <v>0</v>
      </c>
      <c r="N81" s="89">
        <f ca="1">MATCH(L81,Zwangerschapsverlof!$B$66:$B$72,0)</f>
        <v>1</v>
      </c>
      <c r="O81" s="6">
        <f t="shared" ca="1" si="22"/>
        <v>0</v>
      </c>
      <c r="P81" s="10">
        <f ca="1">VLOOKUP(C81,Zwangerschapsverlof!$B$80:$B$86,1,1)</f>
        <v>0</v>
      </c>
      <c r="Q81" s="10">
        <f ca="1">INDEX(Zwangerschapsverlof!$C$80:$C$86,R81)</f>
        <v>0</v>
      </c>
      <c r="R81" s="89">
        <f ca="1">MATCH(P81,Zwangerschapsverlof!$B$80:$B$86,0)</f>
        <v>1</v>
      </c>
      <c r="S81" s="6">
        <f t="shared" ca="1" si="23"/>
        <v>0</v>
      </c>
      <c r="T81" s="37">
        <f t="shared" ca="1" si="18"/>
        <v>0</v>
      </c>
      <c r="U81" s="49">
        <f t="shared" si="19"/>
        <v>0</v>
      </c>
      <c r="V81" s="37">
        <f ca="1">IF(AND(H81=0,I81=0,O81=1),INDEX(Zwangerschapsverlof!$B$66:$K$72,N81,3+D81),0)</f>
        <v>0</v>
      </c>
      <c r="W81" s="37">
        <f ca="1">IF(AND(H81=0,I81=0,S81=1),INDEX(Zwangerschapsverlof!$B$80:$K$86,R81,3+D81),0)</f>
        <v>0</v>
      </c>
      <c r="X81" s="110">
        <f t="shared" ca="1" si="20"/>
        <v>3</v>
      </c>
    </row>
    <row r="82" spans="2:24">
      <c r="B82" s="48">
        <f t="shared" ca="1" si="13"/>
        <v>44954</v>
      </c>
      <c r="C82" s="10">
        <f t="shared" ca="1" si="21"/>
        <v>44954</v>
      </c>
      <c r="D82" s="6">
        <f t="shared" ca="1" si="14"/>
        <v>6</v>
      </c>
      <c r="E82" s="10">
        <f ca="1">VLOOKUP(C82,Vakantie!O:O,1,1)</f>
        <v>44919</v>
      </c>
      <c r="F82" s="10">
        <f ca="1">INDEX(Vakantie!P:P,MATCH(E82,Vakantie!O:O,0))</f>
        <v>44934</v>
      </c>
      <c r="G82" s="6" t="str">
        <f ca="1">INDEX(Vakantie!Q:Q,MATCH(E82,Vakantie!O:O,0))</f>
        <v>Kerst</v>
      </c>
      <c r="H82" s="6">
        <f t="shared" ca="1" si="15"/>
        <v>0</v>
      </c>
      <c r="I82" s="6">
        <f ca="1">IFERROR(  MIN(1, VLOOKUP(C82,Vakantie!Z:Z,1,0)   ),0)</f>
        <v>0</v>
      </c>
      <c r="J82" s="6">
        <f t="shared" ca="1" si="16"/>
        <v>0</v>
      </c>
      <c r="K82" s="6">
        <f t="shared" si="17"/>
        <v>0</v>
      </c>
      <c r="L82" s="10">
        <f ca="1">VLOOKUP(C82,Zwangerschapsverlof!$B$66:$B$72,1,1)</f>
        <v>0</v>
      </c>
      <c r="M82" s="10">
        <f ca="1">INDEX(Zwangerschapsverlof!$C$66:$C$72,N82)</f>
        <v>0</v>
      </c>
      <c r="N82" s="89">
        <f ca="1">MATCH(L82,Zwangerschapsverlof!$B$66:$B$72,0)</f>
        <v>1</v>
      </c>
      <c r="O82" s="6">
        <f t="shared" ca="1" si="22"/>
        <v>0</v>
      </c>
      <c r="P82" s="10">
        <f ca="1">VLOOKUP(C82,Zwangerschapsverlof!$B$80:$B$86,1,1)</f>
        <v>0</v>
      </c>
      <c r="Q82" s="10">
        <f ca="1">INDEX(Zwangerschapsverlof!$C$80:$C$86,R82)</f>
        <v>0</v>
      </c>
      <c r="R82" s="89">
        <f ca="1">MATCH(P82,Zwangerschapsverlof!$B$80:$B$86,0)</f>
        <v>1</v>
      </c>
      <c r="S82" s="6">
        <f t="shared" ca="1" si="23"/>
        <v>0</v>
      </c>
      <c r="T82" s="37">
        <f t="shared" ca="1" si="18"/>
        <v>0</v>
      </c>
      <c r="U82" s="49">
        <f t="shared" si="19"/>
        <v>0</v>
      </c>
      <c r="V82" s="37">
        <f ca="1">IF(AND(H82=0,I82=0,O82=1),INDEX(Zwangerschapsverlof!$B$66:$K$72,N82,3+D82),0)</f>
        <v>0</v>
      </c>
      <c r="W82" s="37">
        <f ca="1">IF(AND(H82=0,I82=0,S82=1),INDEX(Zwangerschapsverlof!$B$80:$K$86,R82,3+D82),0)</f>
        <v>0</v>
      </c>
      <c r="X82" s="110">
        <f t="shared" ca="1" si="20"/>
        <v>3</v>
      </c>
    </row>
    <row r="83" spans="2:24">
      <c r="B83" s="48">
        <f t="shared" ca="1" si="13"/>
        <v>44955</v>
      </c>
      <c r="C83" s="10">
        <f t="shared" ca="1" si="21"/>
        <v>44955</v>
      </c>
      <c r="D83" s="6">
        <f t="shared" ca="1" si="14"/>
        <v>7</v>
      </c>
      <c r="E83" s="10">
        <f ca="1">VLOOKUP(C83,Vakantie!O:O,1,1)</f>
        <v>44919</v>
      </c>
      <c r="F83" s="10">
        <f ca="1">INDEX(Vakantie!P:P,MATCH(E83,Vakantie!O:O,0))</f>
        <v>44934</v>
      </c>
      <c r="G83" s="6" t="str">
        <f ca="1">INDEX(Vakantie!Q:Q,MATCH(E83,Vakantie!O:O,0))</f>
        <v>Kerst</v>
      </c>
      <c r="H83" s="6">
        <f t="shared" ca="1" si="15"/>
        <v>0</v>
      </c>
      <c r="I83" s="6">
        <f ca="1">IFERROR(  MIN(1, VLOOKUP(C83,Vakantie!Z:Z,1,0)   ),0)</f>
        <v>0</v>
      </c>
      <c r="J83" s="6">
        <f t="shared" ca="1" si="16"/>
        <v>0</v>
      </c>
      <c r="K83" s="6">
        <f t="shared" si="17"/>
        <v>0</v>
      </c>
      <c r="L83" s="10">
        <f ca="1">VLOOKUP(C83,Zwangerschapsverlof!$B$66:$B$72,1,1)</f>
        <v>0</v>
      </c>
      <c r="M83" s="10">
        <f ca="1">INDEX(Zwangerschapsverlof!$C$66:$C$72,N83)</f>
        <v>0</v>
      </c>
      <c r="N83" s="89">
        <f ca="1">MATCH(L83,Zwangerschapsverlof!$B$66:$B$72,0)</f>
        <v>1</v>
      </c>
      <c r="O83" s="6">
        <f t="shared" ca="1" si="22"/>
        <v>0</v>
      </c>
      <c r="P83" s="10">
        <f ca="1">VLOOKUP(C83,Zwangerschapsverlof!$B$80:$B$86,1,1)</f>
        <v>0</v>
      </c>
      <c r="Q83" s="10">
        <f ca="1">INDEX(Zwangerschapsverlof!$C$80:$C$86,R83)</f>
        <v>0</v>
      </c>
      <c r="R83" s="89">
        <f ca="1">MATCH(P83,Zwangerschapsverlof!$B$80:$B$86,0)</f>
        <v>1</v>
      </c>
      <c r="S83" s="6">
        <f t="shared" ca="1" si="23"/>
        <v>0</v>
      </c>
      <c r="T83" s="37">
        <f t="shared" ca="1" si="18"/>
        <v>0</v>
      </c>
      <c r="U83" s="49">
        <f t="shared" si="19"/>
        <v>0</v>
      </c>
      <c r="V83" s="37">
        <f ca="1">IF(AND(H83=0,I83=0,O83=1),INDEX(Zwangerschapsverlof!$B$66:$K$72,N83,3+D83),0)</f>
        <v>0</v>
      </c>
      <c r="W83" s="37">
        <f ca="1">IF(AND(H83=0,I83=0,S83=1),INDEX(Zwangerschapsverlof!$B$80:$K$86,R83,3+D83),0)</f>
        <v>0</v>
      </c>
      <c r="X83" s="110">
        <f t="shared" ca="1" si="20"/>
        <v>3</v>
      </c>
    </row>
    <row r="84" spans="2:24">
      <c r="B84" s="48">
        <f t="shared" ca="1" si="13"/>
        <v>44956</v>
      </c>
      <c r="C84" s="10">
        <f t="shared" ca="1" si="21"/>
        <v>44956</v>
      </c>
      <c r="D84" s="6">
        <f t="shared" ca="1" si="14"/>
        <v>1</v>
      </c>
      <c r="E84" s="10">
        <f ca="1">VLOOKUP(C84,Vakantie!O:O,1,1)</f>
        <v>44919</v>
      </c>
      <c r="F84" s="10">
        <f ca="1">INDEX(Vakantie!P:P,MATCH(E84,Vakantie!O:O,0))</f>
        <v>44934</v>
      </c>
      <c r="G84" s="6" t="str">
        <f ca="1">INDEX(Vakantie!Q:Q,MATCH(E84,Vakantie!O:O,0))</f>
        <v>Kerst</v>
      </c>
      <c r="H84" s="6">
        <f t="shared" ca="1" si="15"/>
        <v>0</v>
      </c>
      <c r="I84" s="6">
        <f ca="1">IFERROR(  MIN(1, VLOOKUP(C84,Vakantie!Z:Z,1,0)   ),0)</f>
        <v>0</v>
      </c>
      <c r="J84" s="6">
        <f t="shared" ca="1" si="16"/>
        <v>0</v>
      </c>
      <c r="K84" s="6">
        <f t="shared" si="17"/>
        <v>0</v>
      </c>
      <c r="L84" s="10">
        <f ca="1">VLOOKUP(C84,Zwangerschapsverlof!$B$66:$B$72,1,1)</f>
        <v>0</v>
      </c>
      <c r="M84" s="10">
        <f ca="1">INDEX(Zwangerschapsverlof!$C$66:$C$72,N84)</f>
        <v>0</v>
      </c>
      <c r="N84" s="89">
        <f ca="1">MATCH(L84,Zwangerschapsverlof!$B$66:$B$72,0)</f>
        <v>1</v>
      </c>
      <c r="O84" s="6">
        <f t="shared" ca="1" si="22"/>
        <v>0</v>
      </c>
      <c r="P84" s="10">
        <f ca="1">VLOOKUP(C84,Zwangerschapsverlof!$B$80:$B$86,1,1)</f>
        <v>0</v>
      </c>
      <c r="Q84" s="10">
        <f ca="1">INDEX(Zwangerschapsverlof!$C$80:$C$86,R84)</f>
        <v>0</v>
      </c>
      <c r="R84" s="89">
        <f ca="1">MATCH(P84,Zwangerschapsverlof!$B$80:$B$86,0)</f>
        <v>1</v>
      </c>
      <c r="S84" s="6">
        <f t="shared" ca="1" si="23"/>
        <v>0</v>
      </c>
      <c r="T84" s="37">
        <f t="shared" ca="1" si="18"/>
        <v>0</v>
      </c>
      <c r="U84" s="49">
        <f t="shared" si="19"/>
        <v>0</v>
      </c>
      <c r="V84" s="37">
        <f ca="1">IF(AND(H84=0,I84=0,O84=1),INDEX(Zwangerschapsverlof!$B$66:$K$72,N84,3+D84),0)</f>
        <v>0</v>
      </c>
      <c r="W84" s="37">
        <f ca="1">IF(AND(H84=0,I84=0,S84=1),INDEX(Zwangerschapsverlof!$B$80:$K$86,R84,3+D84),0)</f>
        <v>0</v>
      </c>
      <c r="X84" s="110">
        <f t="shared" ca="1" si="20"/>
        <v>3</v>
      </c>
    </row>
    <row r="85" spans="2:24">
      <c r="B85" s="48">
        <f t="shared" ca="1" si="13"/>
        <v>44957</v>
      </c>
      <c r="C85" s="10">
        <f t="shared" ca="1" si="21"/>
        <v>44957</v>
      </c>
      <c r="D85" s="6">
        <f t="shared" ca="1" si="14"/>
        <v>2</v>
      </c>
      <c r="E85" s="10">
        <f ca="1">VLOOKUP(C85,Vakantie!O:O,1,1)</f>
        <v>44919</v>
      </c>
      <c r="F85" s="10">
        <f ca="1">INDEX(Vakantie!P:P,MATCH(E85,Vakantie!O:O,0))</f>
        <v>44934</v>
      </c>
      <c r="G85" s="6" t="str">
        <f ca="1">INDEX(Vakantie!Q:Q,MATCH(E85,Vakantie!O:O,0))</f>
        <v>Kerst</v>
      </c>
      <c r="H85" s="6">
        <f t="shared" ca="1" si="15"/>
        <v>0</v>
      </c>
      <c r="I85" s="6">
        <f ca="1">IFERROR(  MIN(1, VLOOKUP(C85,Vakantie!Z:Z,1,0)   ),0)</f>
        <v>0</v>
      </c>
      <c r="J85" s="6">
        <f t="shared" ca="1" si="16"/>
        <v>0</v>
      </c>
      <c r="K85" s="6">
        <f t="shared" si="17"/>
        <v>0</v>
      </c>
      <c r="L85" s="10">
        <f ca="1">VLOOKUP(C85,Zwangerschapsverlof!$B$66:$B$72,1,1)</f>
        <v>0</v>
      </c>
      <c r="M85" s="10">
        <f ca="1">INDEX(Zwangerschapsverlof!$C$66:$C$72,N85)</f>
        <v>0</v>
      </c>
      <c r="N85" s="89">
        <f ca="1">MATCH(L85,Zwangerschapsverlof!$B$66:$B$72,0)</f>
        <v>1</v>
      </c>
      <c r="O85" s="6">
        <f t="shared" ca="1" si="22"/>
        <v>0</v>
      </c>
      <c r="P85" s="10">
        <f ca="1">VLOOKUP(C85,Zwangerschapsverlof!$B$80:$B$86,1,1)</f>
        <v>0</v>
      </c>
      <c r="Q85" s="10">
        <f ca="1">INDEX(Zwangerschapsverlof!$C$80:$C$86,R85)</f>
        <v>0</v>
      </c>
      <c r="R85" s="89">
        <f ca="1">MATCH(P85,Zwangerschapsverlof!$B$80:$B$86,0)</f>
        <v>1</v>
      </c>
      <c r="S85" s="6">
        <f t="shared" ca="1" si="23"/>
        <v>0</v>
      </c>
      <c r="T85" s="37">
        <f t="shared" ca="1" si="18"/>
        <v>0</v>
      </c>
      <c r="U85" s="49">
        <f t="shared" si="19"/>
        <v>0</v>
      </c>
      <c r="V85" s="37">
        <f ca="1">IF(AND(H85=0,I85=0,O85=1),INDEX(Zwangerschapsverlof!$B$66:$K$72,N85,3+D85),0)</f>
        <v>0</v>
      </c>
      <c r="W85" s="37">
        <f ca="1">IF(AND(H85=0,I85=0,S85=1),INDEX(Zwangerschapsverlof!$B$80:$K$86,R85,3+D85),0)</f>
        <v>0</v>
      </c>
      <c r="X85" s="110">
        <f t="shared" ca="1" si="20"/>
        <v>3</v>
      </c>
    </row>
    <row r="86" spans="2:24">
      <c r="B86" s="48">
        <f t="shared" ca="1" si="13"/>
        <v>44958</v>
      </c>
      <c r="C86" s="10">
        <f t="shared" ca="1" si="21"/>
        <v>44958</v>
      </c>
      <c r="D86" s="6">
        <f t="shared" ca="1" si="14"/>
        <v>3</v>
      </c>
      <c r="E86" s="10">
        <f ca="1">VLOOKUP(C86,Vakantie!O:O,1,1)</f>
        <v>44919</v>
      </c>
      <c r="F86" s="10">
        <f ca="1">INDEX(Vakantie!P:P,MATCH(E86,Vakantie!O:O,0))</f>
        <v>44934</v>
      </c>
      <c r="G86" s="6" t="str">
        <f ca="1">INDEX(Vakantie!Q:Q,MATCH(E86,Vakantie!O:O,0))</f>
        <v>Kerst</v>
      </c>
      <c r="H86" s="6">
        <f t="shared" ca="1" si="15"/>
        <v>0</v>
      </c>
      <c r="I86" s="6">
        <f ca="1">IFERROR(  MIN(1, VLOOKUP(C86,Vakantie!Z:Z,1,0)   ),0)</f>
        <v>0</v>
      </c>
      <c r="J86" s="6">
        <f t="shared" ca="1" si="16"/>
        <v>0</v>
      </c>
      <c r="K86" s="6">
        <f t="shared" si="17"/>
        <v>0</v>
      </c>
      <c r="L86" s="10">
        <f ca="1">VLOOKUP(C86,Zwangerschapsverlof!$B$66:$B$72,1,1)</f>
        <v>0</v>
      </c>
      <c r="M86" s="10">
        <f ca="1">INDEX(Zwangerschapsverlof!$C$66:$C$72,N86)</f>
        <v>0</v>
      </c>
      <c r="N86" s="89">
        <f ca="1">MATCH(L86,Zwangerschapsverlof!$B$66:$B$72,0)</f>
        <v>1</v>
      </c>
      <c r="O86" s="6">
        <f t="shared" ca="1" si="22"/>
        <v>0</v>
      </c>
      <c r="P86" s="10">
        <f ca="1">VLOOKUP(C86,Zwangerschapsverlof!$B$80:$B$86,1,1)</f>
        <v>0</v>
      </c>
      <c r="Q86" s="10">
        <f ca="1">INDEX(Zwangerschapsverlof!$C$80:$C$86,R86)</f>
        <v>0</v>
      </c>
      <c r="R86" s="89">
        <f ca="1">MATCH(P86,Zwangerschapsverlof!$B$80:$B$86,0)</f>
        <v>1</v>
      </c>
      <c r="S86" s="6">
        <f t="shared" ca="1" si="23"/>
        <v>0</v>
      </c>
      <c r="T86" s="37">
        <f t="shared" ca="1" si="18"/>
        <v>0</v>
      </c>
      <c r="U86" s="49">
        <f t="shared" si="19"/>
        <v>0</v>
      </c>
      <c r="V86" s="37">
        <f ca="1">IF(AND(H86=0,I86=0,O86=1),INDEX(Zwangerschapsverlof!$B$66:$K$72,N86,3+D86),0)</f>
        <v>0</v>
      </c>
      <c r="W86" s="37">
        <f ca="1">IF(AND(H86=0,I86=0,S86=1),INDEX(Zwangerschapsverlof!$B$80:$K$86,R86,3+D86),0)</f>
        <v>0</v>
      </c>
      <c r="X86" s="110">
        <f t="shared" ca="1" si="20"/>
        <v>3</v>
      </c>
    </row>
    <row r="87" spans="2:24">
      <c r="B87" s="48">
        <f t="shared" ca="1" si="13"/>
        <v>44959</v>
      </c>
      <c r="C87" s="10">
        <f t="shared" ca="1" si="21"/>
        <v>44959</v>
      </c>
      <c r="D87" s="6">
        <f t="shared" ca="1" si="14"/>
        <v>4</v>
      </c>
      <c r="E87" s="10">
        <f ca="1">VLOOKUP(C87,Vakantie!O:O,1,1)</f>
        <v>44919</v>
      </c>
      <c r="F87" s="10">
        <f ca="1">INDEX(Vakantie!P:P,MATCH(E87,Vakantie!O:O,0))</f>
        <v>44934</v>
      </c>
      <c r="G87" s="6" t="str">
        <f ca="1">INDEX(Vakantie!Q:Q,MATCH(E87,Vakantie!O:O,0))</f>
        <v>Kerst</v>
      </c>
      <c r="H87" s="6">
        <f t="shared" ca="1" si="15"/>
        <v>0</v>
      </c>
      <c r="I87" s="6">
        <f ca="1">IFERROR(  MIN(1, VLOOKUP(C87,Vakantie!Z:Z,1,0)   ),0)</f>
        <v>0</v>
      </c>
      <c r="J87" s="6">
        <f t="shared" ca="1" si="16"/>
        <v>0</v>
      </c>
      <c r="K87" s="6">
        <f t="shared" si="17"/>
        <v>0</v>
      </c>
      <c r="L87" s="10">
        <f ca="1">VLOOKUP(C87,Zwangerschapsverlof!$B$66:$B$72,1,1)</f>
        <v>0</v>
      </c>
      <c r="M87" s="10">
        <f ca="1">INDEX(Zwangerschapsverlof!$C$66:$C$72,N87)</f>
        <v>0</v>
      </c>
      <c r="N87" s="89">
        <f ca="1">MATCH(L87,Zwangerschapsverlof!$B$66:$B$72,0)</f>
        <v>1</v>
      </c>
      <c r="O87" s="6">
        <f t="shared" ca="1" si="22"/>
        <v>0</v>
      </c>
      <c r="P87" s="10">
        <f ca="1">VLOOKUP(C87,Zwangerschapsverlof!$B$80:$B$86,1,1)</f>
        <v>0</v>
      </c>
      <c r="Q87" s="10">
        <f ca="1">INDEX(Zwangerschapsverlof!$C$80:$C$86,R87)</f>
        <v>0</v>
      </c>
      <c r="R87" s="89">
        <f ca="1">MATCH(P87,Zwangerschapsverlof!$B$80:$B$86,0)</f>
        <v>1</v>
      </c>
      <c r="S87" s="6">
        <f t="shared" ca="1" si="23"/>
        <v>0</v>
      </c>
      <c r="T87" s="37">
        <f t="shared" ca="1" si="18"/>
        <v>0</v>
      </c>
      <c r="U87" s="49">
        <f t="shared" si="19"/>
        <v>0</v>
      </c>
      <c r="V87" s="37">
        <f ca="1">IF(AND(H87=0,I87=0,O87=1),INDEX(Zwangerschapsverlof!$B$66:$K$72,N87,3+D87),0)</f>
        <v>0</v>
      </c>
      <c r="W87" s="37">
        <f ca="1">IF(AND(H87=0,I87=0,S87=1),INDEX(Zwangerschapsverlof!$B$80:$K$86,R87,3+D87),0)</f>
        <v>0</v>
      </c>
      <c r="X87" s="110">
        <f t="shared" ca="1" si="20"/>
        <v>3</v>
      </c>
    </row>
    <row r="88" spans="2:24">
      <c r="B88" s="48">
        <f t="shared" ca="1" si="13"/>
        <v>44960</v>
      </c>
      <c r="C88" s="10">
        <f t="shared" ca="1" si="21"/>
        <v>44960</v>
      </c>
      <c r="D88" s="6">
        <f t="shared" ca="1" si="14"/>
        <v>5</v>
      </c>
      <c r="E88" s="10">
        <f ca="1">VLOOKUP(C88,Vakantie!O:O,1,1)</f>
        <v>44919</v>
      </c>
      <c r="F88" s="10">
        <f ca="1">INDEX(Vakantie!P:P,MATCH(E88,Vakantie!O:O,0))</f>
        <v>44934</v>
      </c>
      <c r="G88" s="6" t="str">
        <f ca="1">INDEX(Vakantie!Q:Q,MATCH(E88,Vakantie!O:O,0))</f>
        <v>Kerst</v>
      </c>
      <c r="H88" s="6">
        <f t="shared" ca="1" si="15"/>
        <v>0</v>
      </c>
      <c r="I88" s="6">
        <f ca="1">IFERROR(  MIN(1, VLOOKUP(C88,Vakantie!Z:Z,1,0)   ),0)</f>
        <v>0</v>
      </c>
      <c r="J88" s="6">
        <f t="shared" ca="1" si="16"/>
        <v>0</v>
      </c>
      <c r="K88" s="6">
        <f t="shared" si="17"/>
        <v>0</v>
      </c>
      <c r="L88" s="10">
        <f ca="1">VLOOKUP(C88,Zwangerschapsverlof!$B$66:$B$72,1,1)</f>
        <v>0</v>
      </c>
      <c r="M88" s="10">
        <f ca="1">INDEX(Zwangerschapsverlof!$C$66:$C$72,N88)</f>
        <v>0</v>
      </c>
      <c r="N88" s="89">
        <f ca="1">MATCH(L88,Zwangerschapsverlof!$B$66:$B$72,0)</f>
        <v>1</v>
      </c>
      <c r="O88" s="6">
        <f t="shared" ca="1" si="22"/>
        <v>0</v>
      </c>
      <c r="P88" s="10">
        <f ca="1">VLOOKUP(C88,Zwangerschapsverlof!$B$80:$B$86,1,1)</f>
        <v>0</v>
      </c>
      <c r="Q88" s="10">
        <f ca="1">INDEX(Zwangerschapsverlof!$C$80:$C$86,R88)</f>
        <v>0</v>
      </c>
      <c r="R88" s="89">
        <f ca="1">MATCH(P88,Zwangerschapsverlof!$B$80:$B$86,0)</f>
        <v>1</v>
      </c>
      <c r="S88" s="6">
        <f t="shared" ca="1" si="23"/>
        <v>0</v>
      </c>
      <c r="T88" s="37">
        <f t="shared" ca="1" si="18"/>
        <v>0</v>
      </c>
      <c r="U88" s="49">
        <f t="shared" si="19"/>
        <v>0</v>
      </c>
      <c r="V88" s="37">
        <f ca="1">IF(AND(H88=0,I88=0,O88=1),INDEX(Zwangerschapsverlof!$B$66:$K$72,N88,3+D88),0)</f>
        <v>0</v>
      </c>
      <c r="W88" s="37">
        <f ca="1">IF(AND(H88=0,I88=0,S88=1),INDEX(Zwangerschapsverlof!$B$80:$K$86,R88,3+D88),0)</f>
        <v>0</v>
      </c>
      <c r="X88" s="110">
        <f t="shared" ca="1" si="20"/>
        <v>3</v>
      </c>
    </row>
    <row r="89" spans="2:24">
      <c r="B89" s="48">
        <f t="shared" ca="1" si="13"/>
        <v>44961</v>
      </c>
      <c r="C89" s="10">
        <f t="shared" ca="1" si="21"/>
        <v>44961</v>
      </c>
      <c r="D89" s="6">
        <f t="shared" ca="1" si="14"/>
        <v>6</v>
      </c>
      <c r="E89" s="10">
        <f ca="1">VLOOKUP(C89,Vakantie!O:O,1,1)</f>
        <v>44919</v>
      </c>
      <c r="F89" s="10">
        <f ca="1">INDEX(Vakantie!P:P,MATCH(E89,Vakantie!O:O,0))</f>
        <v>44934</v>
      </c>
      <c r="G89" s="6" t="str">
        <f ca="1">INDEX(Vakantie!Q:Q,MATCH(E89,Vakantie!O:O,0))</f>
        <v>Kerst</v>
      </c>
      <c r="H89" s="6">
        <f t="shared" ca="1" si="15"/>
        <v>0</v>
      </c>
      <c r="I89" s="6">
        <f ca="1">IFERROR(  MIN(1, VLOOKUP(C89,Vakantie!Z:Z,1,0)   ),0)</f>
        <v>0</v>
      </c>
      <c r="J89" s="6">
        <f t="shared" ca="1" si="16"/>
        <v>0</v>
      </c>
      <c r="K89" s="6">
        <f t="shared" si="17"/>
        <v>0</v>
      </c>
      <c r="L89" s="10">
        <f ca="1">VLOOKUP(C89,Zwangerschapsverlof!$B$66:$B$72,1,1)</f>
        <v>0</v>
      </c>
      <c r="M89" s="10">
        <f ca="1">INDEX(Zwangerschapsverlof!$C$66:$C$72,N89)</f>
        <v>0</v>
      </c>
      <c r="N89" s="89">
        <f ca="1">MATCH(L89,Zwangerschapsverlof!$B$66:$B$72,0)</f>
        <v>1</v>
      </c>
      <c r="O89" s="6">
        <f t="shared" ca="1" si="22"/>
        <v>0</v>
      </c>
      <c r="P89" s="10">
        <f ca="1">VLOOKUP(C89,Zwangerschapsverlof!$B$80:$B$86,1,1)</f>
        <v>0</v>
      </c>
      <c r="Q89" s="10">
        <f ca="1">INDEX(Zwangerschapsverlof!$C$80:$C$86,R89)</f>
        <v>0</v>
      </c>
      <c r="R89" s="89">
        <f ca="1">MATCH(P89,Zwangerschapsverlof!$B$80:$B$86,0)</f>
        <v>1</v>
      </c>
      <c r="S89" s="6">
        <f t="shared" ca="1" si="23"/>
        <v>0</v>
      </c>
      <c r="T89" s="37">
        <f t="shared" ca="1" si="18"/>
        <v>0</v>
      </c>
      <c r="U89" s="49">
        <f t="shared" si="19"/>
        <v>0</v>
      </c>
      <c r="V89" s="37">
        <f ca="1">IF(AND(H89=0,I89=0,O89=1),INDEX(Zwangerschapsverlof!$B$66:$K$72,N89,3+D89),0)</f>
        <v>0</v>
      </c>
      <c r="W89" s="37">
        <f ca="1">IF(AND(H89=0,I89=0,S89=1),INDEX(Zwangerschapsverlof!$B$80:$K$86,R89,3+D89),0)</f>
        <v>0</v>
      </c>
      <c r="X89" s="110">
        <f t="shared" ca="1" si="20"/>
        <v>3</v>
      </c>
    </row>
    <row r="90" spans="2:24">
      <c r="B90" s="48">
        <f t="shared" ca="1" si="13"/>
        <v>44962</v>
      </c>
      <c r="C90" s="10">
        <f t="shared" ca="1" si="21"/>
        <v>44962</v>
      </c>
      <c r="D90" s="6">
        <f t="shared" ca="1" si="14"/>
        <v>7</v>
      </c>
      <c r="E90" s="10">
        <f ca="1">VLOOKUP(C90,Vakantie!O:O,1,1)</f>
        <v>44919</v>
      </c>
      <c r="F90" s="10">
        <f ca="1">INDEX(Vakantie!P:P,MATCH(E90,Vakantie!O:O,0))</f>
        <v>44934</v>
      </c>
      <c r="G90" s="6" t="str">
        <f ca="1">INDEX(Vakantie!Q:Q,MATCH(E90,Vakantie!O:O,0))</f>
        <v>Kerst</v>
      </c>
      <c r="H90" s="6">
        <f t="shared" ca="1" si="15"/>
        <v>0</v>
      </c>
      <c r="I90" s="6">
        <f ca="1">IFERROR(  MIN(1, VLOOKUP(C90,Vakantie!Z:Z,1,0)   ),0)</f>
        <v>0</v>
      </c>
      <c r="J90" s="6">
        <f t="shared" ca="1" si="16"/>
        <v>0</v>
      </c>
      <c r="K90" s="6">
        <f t="shared" si="17"/>
        <v>0</v>
      </c>
      <c r="L90" s="10">
        <f ca="1">VLOOKUP(C90,Zwangerschapsverlof!$B$66:$B$72,1,1)</f>
        <v>0</v>
      </c>
      <c r="M90" s="10">
        <f ca="1">INDEX(Zwangerschapsverlof!$C$66:$C$72,N90)</f>
        <v>0</v>
      </c>
      <c r="N90" s="89">
        <f ca="1">MATCH(L90,Zwangerschapsverlof!$B$66:$B$72,0)</f>
        <v>1</v>
      </c>
      <c r="O90" s="6">
        <f t="shared" ca="1" si="22"/>
        <v>0</v>
      </c>
      <c r="P90" s="10">
        <f ca="1">VLOOKUP(C90,Zwangerschapsverlof!$B$80:$B$86,1,1)</f>
        <v>0</v>
      </c>
      <c r="Q90" s="10">
        <f ca="1">INDEX(Zwangerschapsverlof!$C$80:$C$86,R90)</f>
        <v>0</v>
      </c>
      <c r="R90" s="89">
        <f ca="1">MATCH(P90,Zwangerschapsverlof!$B$80:$B$86,0)</f>
        <v>1</v>
      </c>
      <c r="S90" s="6">
        <f t="shared" ca="1" si="23"/>
        <v>0</v>
      </c>
      <c r="T90" s="37">
        <f t="shared" ca="1" si="18"/>
        <v>0</v>
      </c>
      <c r="U90" s="49">
        <f t="shared" si="19"/>
        <v>0</v>
      </c>
      <c r="V90" s="37">
        <f ca="1">IF(AND(H90=0,I90=0,O90=1),INDEX(Zwangerschapsverlof!$B$66:$K$72,N90,3+D90),0)</f>
        <v>0</v>
      </c>
      <c r="W90" s="37">
        <f ca="1">IF(AND(H90=0,I90=0,S90=1),INDEX(Zwangerschapsverlof!$B$80:$K$86,R90,3+D90),0)</f>
        <v>0</v>
      </c>
      <c r="X90" s="110">
        <f t="shared" ca="1" si="20"/>
        <v>3</v>
      </c>
    </row>
    <row r="91" spans="2:24">
      <c r="B91" s="48">
        <f t="shared" ca="1" si="13"/>
        <v>44963</v>
      </c>
      <c r="C91" s="10">
        <f t="shared" ca="1" si="21"/>
        <v>44963</v>
      </c>
      <c r="D91" s="6">
        <f t="shared" ca="1" si="14"/>
        <v>1</v>
      </c>
      <c r="E91" s="10">
        <f ca="1">VLOOKUP(C91,Vakantie!O:O,1,1)</f>
        <v>44919</v>
      </c>
      <c r="F91" s="10">
        <f ca="1">INDEX(Vakantie!P:P,MATCH(E91,Vakantie!O:O,0))</f>
        <v>44934</v>
      </c>
      <c r="G91" s="6" t="str">
        <f ca="1">INDEX(Vakantie!Q:Q,MATCH(E91,Vakantie!O:O,0))</f>
        <v>Kerst</v>
      </c>
      <c r="H91" s="6">
        <f t="shared" ca="1" si="15"/>
        <v>0</v>
      </c>
      <c r="I91" s="6">
        <f ca="1">IFERROR(  MIN(1, VLOOKUP(C91,Vakantie!Z:Z,1,0)   ),0)</f>
        <v>0</v>
      </c>
      <c r="J91" s="6">
        <f t="shared" ca="1" si="16"/>
        <v>0</v>
      </c>
      <c r="K91" s="6">
        <f t="shared" si="17"/>
        <v>0</v>
      </c>
      <c r="L91" s="10">
        <f ca="1">VLOOKUP(C91,Zwangerschapsverlof!$B$66:$B$72,1,1)</f>
        <v>0</v>
      </c>
      <c r="M91" s="10">
        <f ca="1">INDEX(Zwangerschapsverlof!$C$66:$C$72,N91)</f>
        <v>0</v>
      </c>
      <c r="N91" s="89">
        <f ca="1">MATCH(L91,Zwangerschapsverlof!$B$66:$B$72,0)</f>
        <v>1</v>
      </c>
      <c r="O91" s="6">
        <f t="shared" ca="1" si="22"/>
        <v>0</v>
      </c>
      <c r="P91" s="10">
        <f ca="1">VLOOKUP(C91,Zwangerschapsverlof!$B$80:$B$86,1,1)</f>
        <v>0</v>
      </c>
      <c r="Q91" s="10">
        <f ca="1">INDEX(Zwangerschapsverlof!$C$80:$C$86,R91)</f>
        <v>0</v>
      </c>
      <c r="R91" s="89">
        <f ca="1">MATCH(P91,Zwangerschapsverlof!$B$80:$B$86,0)</f>
        <v>1</v>
      </c>
      <c r="S91" s="6">
        <f t="shared" ca="1" si="23"/>
        <v>0</v>
      </c>
      <c r="T91" s="37">
        <f t="shared" ca="1" si="18"/>
        <v>0</v>
      </c>
      <c r="U91" s="49">
        <f t="shared" si="19"/>
        <v>0</v>
      </c>
      <c r="V91" s="37">
        <f ca="1">IF(AND(H91=0,I91=0,O91=1),INDEX(Zwangerschapsverlof!$B$66:$K$72,N91,3+D91),0)</f>
        <v>0</v>
      </c>
      <c r="W91" s="37">
        <f ca="1">IF(AND(H91=0,I91=0,S91=1),INDEX(Zwangerschapsverlof!$B$80:$K$86,R91,3+D91),0)</f>
        <v>0</v>
      </c>
      <c r="X91" s="110">
        <f t="shared" ca="1" si="20"/>
        <v>3</v>
      </c>
    </row>
    <row r="92" spans="2:24">
      <c r="B92" s="48">
        <f t="shared" ca="1" si="13"/>
        <v>44964</v>
      </c>
      <c r="C92" s="10">
        <f t="shared" ca="1" si="21"/>
        <v>44964</v>
      </c>
      <c r="D92" s="6">
        <f t="shared" ca="1" si="14"/>
        <v>2</v>
      </c>
      <c r="E92" s="10">
        <f ca="1">VLOOKUP(C92,Vakantie!O:O,1,1)</f>
        <v>44919</v>
      </c>
      <c r="F92" s="10">
        <f ca="1">INDEX(Vakantie!P:P,MATCH(E92,Vakantie!O:O,0))</f>
        <v>44934</v>
      </c>
      <c r="G92" s="6" t="str">
        <f ca="1">INDEX(Vakantie!Q:Q,MATCH(E92,Vakantie!O:O,0))</f>
        <v>Kerst</v>
      </c>
      <c r="H92" s="6">
        <f t="shared" ca="1" si="15"/>
        <v>0</v>
      </c>
      <c r="I92" s="6">
        <f ca="1">IFERROR(  MIN(1, VLOOKUP(C92,Vakantie!Z:Z,1,0)   ),0)</f>
        <v>0</v>
      </c>
      <c r="J92" s="6">
        <f t="shared" ca="1" si="16"/>
        <v>0</v>
      </c>
      <c r="K92" s="6">
        <f t="shared" si="17"/>
        <v>0</v>
      </c>
      <c r="L92" s="10">
        <f ca="1">VLOOKUP(C92,Zwangerschapsverlof!$B$66:$B$72,1,1)</f>
        <v>0</v>
      </c>
      <c r="M92" s="10">
        <f ca="1">INDEX(Zwangerschapsverlof!$C$66:$C$72,N92)</f>
        <v>0</v>
      </c>
      <c r="N92" s="89">
        <f ca="1">MATCH(L92,Zwangerschapsverlof!$B$66:$B$72,0)</f>
        <v>1</v>
      </c>
      <c r="O92" s="6">
        <f t="shared" ca="1" si="22"/>
        <v>0</v>
      </c>
      <c r="P92" s="10">
        <f ca="1">VLOOKUP(C92,Zwangerschapsverlof!$B$80:$B$86,1,1)</f>
        <v>0</v>
      </c>
      <c r="Q92" s="10">
        <f ca="1">INDEX(Zwangerschapsverlof!$C$80:$C$86,R92)</f>
        <v>0</v>
      </c>
      <c r="R92" s="89">
        <f ca="1">MATCH(P92,Zwangerschapsverlof!$B$80:$B$86,0)</f>
        <v>1</v>
      </c>
      <c r="S92" s="6">
        <f t="shared" ca="1" si="23"/>
        <v>0</v>
      </c>
      <c r="T92" s="37">
        <f t="shared" ca="1" si="18"/>
        <v>0</v>
      </c>
      <c r="U92" s="49">
        <f t="shared" si="19"/>
        <v>0</v>
      </c>
      <c r="V92" s="37">
        <f ca="1">IF(AND(H92=0,I92=0,O92=1),INDEX(Zwangerschapsverlof!$B$66:$K$72,N92,3+D92),0)</f>
        <v>0</v>
      </c>
      <c r="W92" s="37">
        <f ca="1">IF(AND(H92=0,I92=0,S92=1),INDEX(Zwangerschapsverlof!$B$80:$K$86,R92,3+D92),0)</f>
        <v>0</v>
      </c>
      <c r="X92" s="110">
        <f t="shared" ca="1" si="20"/>
        <v>3</v>
      </c>
    </row>
    <row r="93" spans="2:24">
      <c r="B93" s="48">
        <f t="shared" ca="1" si="13"/>
        <v>44965</v>
      </c>
      <c r="C93" s="10">
        <f t="shared" ca="1" si="21"/>
        <v>44965</v>
      </c>
      <c r="D93" s="6">
        <f t="shared" ca="1" si="14"/>
        <v>3</v>
      </c>
      <c r="E93" s="10">
        <f ca="1">VLOOKUP(C93,Vakantie!O:O,1,1)</f>
        <v>44919</v>
      </c>
      <c r="F93" s="10">
        <f ca="1">INDEX(Vakantie!P:P,MATCH(E93,Vakantie!O:O,0))</f>
        <v>44934</v>
      </c>
      <c r="G93" s="6" t="str">
        <f ca="1">INDEX(Vakantie!Q:Q,MATCH(E93,Vakantie!O:O,0))</f>
        <v>Kerst</v>
      </c>
      <c r="H93" s="6">
        <f t="shared" ca="1" si="15"/>
        <v>0</v>
      </c>
      <c r="I93" s="6">
        <f ca="1">IFERROR(  MIN(1, VLOOKUP(C93,Vakantie!Z:Z,1,0)   ),0)</f>
        <v>0</v>
      </c>
      <c r="J93" s="6">
        <f t="shared" ca="1" si="16"/>
        <v>0</v>
      </c>
      <c r="K93" s="6">
        <f t="shared" si="17"/>
        <v>0</v>
      </c>
      <c r="L93" s="10">
        <f ca="1">VLOOKUP(C93,Zwangerschapsverlof!$B$66:$B$72,1,1)</f>
        <v>0</v>
      </c>
      <c r="M93" s="10">
        <f ca="1">INDEX(Zwangerschapsverlof!$C$66:$C$72,N93)</f>
        <v>0</v>
      </c>
      <c r="N93" s="89">
        <f ca="1">MATCH(L93,Zwangerschapsverlof!$B$66:$B$72,0)</f>
        <v>1</v>
      </c>
      <c r="O93" s="6">
        <f t="shared" ca="1" si="22"/>
        <v>0</v>
      </c>
      <c r="P93" s="10">
        <f ca="1">VLOOKUP(C93,Zwangerschapsverlof!$B$80:$B$86,1,1)</f>
        <v>0</v>
      </c>
      <c r="Q93" s="10">
        <f ca="1">INDEX(Zwangerschapsverlof!$C$80:$C$86,R93)</f>
        <v>0</v>
      </c>
      <c r="R93" s="89">
        <f ca="1">MATCH(P93,Zwangerschapsverlof!$B$80:$B$86,0)</f>
        <v>1</v>
      </c>
      <c r="S93" s="6">
        <f t="shared" ca="1" si="23"/>
        <v>0</v>
      </c>
      <c r="T93" s="37">
        <f t="shared" ca="1" si="18"/>
        <v>0</v>
      </c>
      <c r="U93" s="49">
        <f t="shared" si="19"/>
        <v>0</v>
      </c>
      <c r="V93" s="37">
        <f ca="1">IF(AND(H93=0,I93=0,O93=1),INDEX(Zwangerschapsverlof!$B$66:$K$72,N93,3+D93),0)</f>
        <v>0</v>
      </c>
      <c r="W93" s="37">
        <f ca="1">IF(AND(H93=0,I93=0,S93=1),INDEX(Zwangerschapsverlof!$B$80:$K$86,R93,3+D93),0)</f>
        <v>0</v>
      </c>
      <c r="X93" s="110">
        <f t="shared" ca="1" si="20"/>
        <v>3</v>
      </c>
    </row>
    <row r="94" spans="2:24">
      <c r="B94" s="48">
        <f t="shared" ca="1" si="13"/>
        <v>44966</v>
      </c>
      <c r="C94" s="10">
        <f t="shared" ca="1" si="21"/>
        <v>44966</v>
      </c>
      <c r="D94" s="6">
        <f t="shared" ca="1" si="14"/>
        <v>4</v>
      </c>
      <c r="E94" s="10">
        <f ca="1">VLOOKUP(C94,Vakantie!O:O,1,1)</f>
        <v>44919</v>
      </c>
      <c r="F94" s="10">
        <f ca="1">INDEX(Vakantie!P:P,MATCH(E94,Vakantie!O:O,0))</f>
        <v>44934</v>
      </c>
      <c r="G94" s="6" t="str">
        <f ca="1">INDEX(Vakantie!Q:Q,MATCH(E94,Vakantie!O:O,0))</f>
        <v>Kerst</v>
      </c>
      <c r="H94" s="6">
        <f t="shared" ca="1" si="15"/>
        <v>0</v>
      </c>
      <c r="I94" s="6">
        <f ca="1">IFERROR(  MIN(1, VLOOKUP(C94,Vakantie!Z:Z,1,0)   ),0)</f>
        <v>0</v>
      </c>
      <c r="J94" s="6">
        <f t="shared" ca="1" si="16"/>
        <v>0</v>
      </c>
      <c r="K94" s="6">
        <f t="shared" si="17"/>
        <v>0</v>
      </c>
      <c r="L94" s="10">
        <f ca="1">VLOOKUP(C94,Zwangerschapsverlof!$B$66:$B$72,1,1)</f>
        <v>0</v>
      </c>
      <c r="M94" s="10">
        <f ca="1">INDEX(Zwangerschapsverlof!$C$66:$C$72,N94)</f>
        <v>0</v>
      </c>
      <c r="N94" s="89">
        <f ca="1">MATCH(L94,Zwangerschapsverlof!$B$66:$B$72,0)</f>
        <v>1</v>
      </c>
      <c r="O94" s="6">
        <f t="shared" ca="1" si="22"/>
        <v>0</v>
      </c>
      <c r="P94" s="10">
        <f ca="1">VLOOKUP(C94,Zwangerschapsverlof!$B$80:$B$86,1,1)</f>
        <v>0</v>
      </c>
      <c r="Q94" s="10">
        <f ca="1">INDEX(Zwangerschapsverlof!$C$80:$C$86,R94)</f>
        <v>0</v>
      </c>
      <c r="R94" s="89">
        <f ca="1">MATCH(P94,Zwangerschapsverlof!$B$80:$B$86,0)</f>
        <v>1</v>
      </c>
      <c r="S94" s="6">
        <f t="shared" ca="1" si="23"/>
        <v>0</v>
      </c>
      <c r="T94" s="37">
        <f t="shared" ca="1" si="18"/>
        <v>0</v>
      </c>
      <c r="U94" s="49">
        <f t="shared" si="19"/>
        <v>0</v>
      </c>
      <c r="V94" s="37">
        <f ca="1">IF(AND(H94=0,I94=0,O94=1),INDEX(Zwangerschapsverlof!$B$66:$K$72,N94,3+D94),0)</f>
        <v>0</v>
      </c>
      <c r="W94" s="37">
        <f ca="1">IF(AND(H94=0,I94=0,S94=1),INDEX(Zwangerschapsverlof!$B$80:$K$86,R94,3+D94),0)</f>
        <v>0</v>
      </c>
      <c r="X94" s="110">
        <f t="shared" ca="1" si="20"/>
        <v>3</v>
      </c>
    </row>
    <row r="95" spans="2:24">
      <c r="B95" s="48">
        <f t="shared" ca="1" si="13"/>
        <v>44967</v>
      </c>
      <c r="C95" s="10">
        <f t="shared" ca="1" si="21"/>
        <v>44967</v>
      </c>
      <c r="D95" s="6">
        <f t="shared" ca="1" si="14"/>
        <v>5</v>
      </c>
      <c r="E95" s="10">
        <f ca="1">VLOOKUP(C95,Vakantie!O:O,1,1)</f>
        <v>44919</v>
      </c>
      <c r="F95" s="10">
        <f ca="1">INDEX(Vakantie!P:P,MATCH(E95,Vakantie!O:O,0))</f>
        <v>44934</v>
      </c>
      <c r="G95" s="6" t="str">
        <f ca="1">INDEX(Vakantie!Q:Q,MATCH(E95,Vakantie!O:O,0))</f>
        <v>Kerst</v>
      </c>
      <c r="H95" s="6">
        <f t="shared" ca="1" si="15"/>
        <v>0</v>
      </c>
      <c r="I95" s="6">
        <f ca="1">IFERROR(  MIN(1, VLOOKUP(C95,Vakantie!Z:Z,1,0)   ),0)</f>
        <v>0</v>
      </c>
      <c r="J95" s="6">
        <f t="shared" ca="1" si="16"/>
        <v>0</v>
      </c>
      <c r="K95" s="6">
        <f t="shared" si="17"/>
        <v>0</v>
      </c>
      <c r="L95" s="10">
        <f ca="1">VLOOKUP(C95,Zwangerschapsverlof!$B$66:$B$72,1,1)</f>
        <v>0</v>
      </c>
      <c r="M95" s="10">
        <f ca="1">INDEX(Zwangerschapsverlof!$C$66:$C$72,N95)</f>
        <v>0</v>
      </c>
      <c r="N95" s="89">
        <f ca="1">MATCH(L95,Zwangerschapsverlof!$B$66:$B$72,0)</f>
        <v>1</v>
      </c>
      <c r="O95" s="6">
        <f t="shared" ca="1" si="22"/>
        <v>0</v>
      </c>
      <c r="P95" s="10">
        <f ca="1">VLOOKUP(C95,Zwangerschapsverlof!$B$80:$B$86,1,1)</f>
        <v>0</v>
      </c>
      <c r="Q95" s="10">
        <f ca="1">INDEX(Zwangerschapsverlof!$C$80:$C$86,R95)</f>
        <v>0</v>
      </c>
      <c r="R95" s="89">
        <f ca="1">MATCH(P95,Zwangerschapsverlof!$B$80:$B$86,0)</f>
        <v>1</v>
      </c>
      <c r="S95" s="6">
        <f t="shared" ca="1" si="23"/>
        <v>0</v>
      </c>
      <c r="T95" s="37">
        <f t="shared" ca="1" si="18"/>
        <v>0</v>
      </c>
      <c r="U95" s="49">
        <f t="shared" si="19"/>
        <v>0</v>
      </c>
      <c r="V95" s="37">
        <f ca="1">IF(AND(H95=0,I95=0,O95=1),INDEX(Zwangerschapsverlof!$B$66:$K$72,N95,3+D95),0)</f>
        <v>0</v>
      </c>
      <c r="W95" s="37">
        <f ca="1">IF(AND(H95=0,I95=0,S95=1),INDEX(Zwangerschapsverlof!$B$80:$K$86,R95,3+D95),0)</f>
        <v>0</v>
      </c>
      <c r="X95" s="110">
        <f t="shared" ca="1" si="20"/>
        <v>3</v>
      </c>
    </row>
    <row r="96" spans="2:24">
      <c r="B96" s="48">
        <f t="shared" ca="1" si="13"/>
        <v>44968</v>
      </c>
      <c r="C96" s="10">
        <f t="shared" ca="1" si="21"/>
        <v>44968</v>
      </c>
      <c r="D96" s="6">
        <f t="shared" ca="1" si="14"/>
        <v>6</v>
      </c>
      <c r="E96" s="10">
        <f ca="1">VLOOKUP(C96,Vakantie!O:O,1,1)</f>
        <v>44919</v>
      </c>
      <c r="F96" s="10">
        <f ca="1">INDEX(Vakantie!P:P,MATCH(E96,Vakantie!O:O,0))</f>
        <v>44934</v>
      </c>
      <c r="G96" s="6" t="str">
        <f ca="1">INDEX(Vakantie!Q:Q,MATCH(E96,Vakantie!O:O,0))</f>
        <v>Kerst</v>
      </c>
      <c r="H96" s="6">
        <f t="shared" ca="1" si="15"/>
        <v>0</v>
      </c>
      <c r="I96" s="6">
        <f ca="1">IFERROR(  MIN(1, VLOOKUP(C96,Vakantie!Z:Z,1,0)   ),0)</f>
        <v>0</v>
      </c>
      <c r="J96" s="6">
        <f t="shared" ca="1" si="16"/>
        <v>0</v>
      </c>
      <c r="K96" s="6">
        <f t="shared" si="17"/>
        <v>0</v>
      </c>
      <c r="L96" s="10">
        <f ca="1">VLOOKUP(C96,Zwangerschapsverlof!$B$66:$B$72,1,1)</f>
        <v>0</v>
      </c>
      <c r="M96" s="10">
        <f ca="1">INDEX(Zwangerschapsverlof!$C$66:$C$72,N96)</f>
        <v>0</v>
      </c>
      <c r="N96" s="89">
        <f ca="1">MATCH(L96,Zwangerschapsverlof!$B$66:$B$72,0)</f>
        <v>1</v>
      </c>
      <c r="O96" s="6">
        <f t="shared" ca="1" si="22"/>
        <v>0</v>
      </c>
      <c r="P96" s="10">
        <f ca="1">VLOOKUP(C96,Zwangerschapsverlof!$B$80:$B$86,1,1)</f>
        <v>0</v>
      </c>
      <c r="Q96" s="10">
        <f ca="1">INDEX(Zwangerschapsverlof!$C$80:$C$86,R96)</f>
        <v>0</v>
      </c>
      <c r="R96" s="89">
        <f ca="1">MATCH(P96,Zwangerschapsverlof!$B$80:$B$86,0)</f>
        <v>1</v>
      </c>
      <c r="S96" s="6">
        <f t="shared" ca="1" si="23"/>
        <v>0</v>
      </c>
      <c r="T96" s="37">
        <f t="shared" ca="1" si="18"/>
        <v>0</v>
      </c>
      <c r="U96" s="49">
        <f t="shared" si="19"/>
        <v>0</v>
      </c>
      <c r="V96" s="37">
        <f ca="1">IF(AND(H96=0,I96=0,O96=1),INDEX(Zwangerschapsverlof!$B$66:$K$72,N96,3+D96),0)</f>
        <v>0</v>
      </c>
      <c r="W96" s="37">
        <f ca="1">IF(AND(H96=0,I96=0,S96=1),INDEX(Zwangerschapsverlof!$B$80:$K$86,R96,3+D96),0)</f>
        <v>0</v>
      </c>
      <c r="X96" s="110">
        <f t="shared" ca="1" si="20"/>
        <v>3</v>
      </c>
    </row>
    <row r="97" spans="2:24">
      <c r="B97" s="48">
        <f t="shared" ca="1" si="13"/>
        <v>44969</v>
      </c>
      <c r="C97" s="10">
        <f t="shared" ca="1" si="21"/>
        <v>44969</v>
      </c>
      <c r="D97" s="6">
        <f t="shared" ca="1" si="14"/>
        <v>7</v>
      </c>
      <c r="E97" s="10">
        <f ca="1">VLOOKUP(C97,Vakantie!O:O,1,1)</f>
        <v>44919</v>
      </c>
      <c r="F97" s="10">
        <f ca="1">INDEX(Vakantie!P:P,MATCH(E97,Vakantie!O:O,0))</f>
        <v>44934</v>
      </c>
      <c r="G97" s="6" t="str">
        <f ca="1">INDEX(Vakantie!Q:Q,MATCH(E97,Vakantie!O:O,0))</f>
        <v>Kerst</v>
      </c>
      <c r="H97" s="6">
        <f t="shared" ca="1" si="15"/>
        <v>0</v>
      </c>
      <c r="I97" s="6">
        <f ca="1">IFERROR(  MIN(1, VLOOKUP(C97,Vakantie!Z:Z,1,0)   ),0)</f>
        <v>0</v>
      </c>
      <c r="J97" s="6">
        <f t="shared" ca="1" si="16"/>
        <v>0</v>
      </c>
      <c r="K97" s="6">
        <f t="shared" si="17"/>
        <v>0</v>
      </c>
      <c r="L97" s="10">
        <f ca="1">VLOOKUP(C97,Zwangerschapsverlof!$B$66:$B$72,1,1)</f>
        <v>0</v>
      </c>
      <c r="M97" s="10">
        <f ca="1">INDEX(Zwangerschapsverlof!$C$66:$C$72,N97)</f>
        <v>0</v>
      </c>
      <c r="N97" s="89">
        <f ca="1">MATCH(L97,Zwangerschapsverlof!$B$66:$B$72,0)</f>
        <v>1</v>
      </c>
      <c r="O97" s="6">
        <f t="shared" ca="1" si="22"/>
        <v>0</v>
      </c>
      <c r="P97" s="10">
        <f ca="1">VLOOKUP(C97,Zwangerschapsverlof!$B$80:$B$86,1,1)</f>
        <v>0</v>
      </c>
      <c r="Q97" s="10">
        <f ca="1">INDEX(Zwangerschapsverlof!$C$80:$C$86,R97)</f>
        <v>0</v>
      </c>
      <c r="R97" s="89">
        <f ca="1">MATCH(P97,Zwangerschapsverlof!$B$80:$B$86,0)</f>
        <v>1</v>
      </c>
      <c r="S97" s="6">
        <f t="shared" ca="1" si="23"/>
        <v>0</v>
      </c>
      <c r="T97" s="37">
        <f t="shared" ca="1" si="18"/>
        <v>0</v>
      </c>
      <c r="U97" s="49">
        <f t="shared" si="19"/>
        <v>0</v>
      </c>
      <c r="V97" s="37">
        <f ca="1">IF(AND(H97=0,I97=0,O97=1),INDEX(Zwangerschapsverlof!$B$66:$K$72,N97,3+D97),0)</f>
        <v>0</v>
      </c>
      <c r="W97" s="37">
        <f ca="1">IF(AND(H97=0,I97=0,S97=1),INDEX(Zwangerschapsverlof!$B$80:$K$86,R97,3+D97),0)</f>
        <v>0</v>
      </c>
      <c r="X97" s="110">
        <f t="shared" ca="1" si="20"/>
        <v>3</v>
      </c>
    </row>
    <row r="98" spans="2:24">
      <c r="B98" s="48">
        <f t="shared" ca="1" si="13"/>
        <v>44970</v>
      </c>
      <c r="C98" s="10">
        <f t="shared" ca="1" si="21"/>
        <v>44970</v>
      </c>
      <c r="D98" s="6">
        <f t="shared" ca="1" si="14"/>
        <v>1</v>
      </c>
      <c r="E98" s="10">
        <f ca="1">VLOOKUP(C98,Vakantie!O:O,1,1)</f>
        <v>44919</v>
      </c>
      <c r="F98" s="10">
        <f ca="1">INDEX(Vakantie!P:P,MATCH(E98,Vakantie!O:O,0))</f>
        <v>44934</v>
      </c>
      <c r="G98" s="6" t="str">
        <f ca="1">INDEX(Vakantie!Q:Q,MATCH(E98,Vakantie!O:O,0))</f>
        <v>Kerst</v>
      </c>
      <c r="H98" s="6">
        <f t="shared" ca="1" si="15"/>
        <v>0</v>
      </c>
      <c r="I98" s="6">
        <f ca="1">IFERROR(  MIN(1, VLOOKUP(C98,Vakantie!Z:Z,1,0)   ),0)</f>
        <v>0</v>
      </c>
      <c r="J98" s="6">
        <f t="shared" ca="1" si="16"/>
        <v>0</v>
      </c>
      <c r="K98" s="6">
        <f t="shared" si="17"/>
        <v>0</v>
      </c>
      <c r="L98" s="10">
        <f ca="1">VLOOKUP(C98,Zwangerschapsverlof!$B$66:$B$72,1,1)</f>
        <v>0</v>
      </c>
      <c r="M98" s="10">
        <f ca="1">INDEX(Zwangerschapsverlof!$C$66:$C$72,N98)</f>
        <v>0</v>
      </c>
      <c r="N98" s="89">
        <f ca="1">MATCH(L98,Zwangerschapsverlof!$B$66:$B$72,0)</f>
        <v>1</v>
      </c>
      <c r="O98" s="6">
        <f t="shared" ca="1" si="22"/>
        <v>0</v>
      </c>
      <c r="P98" s="10">
        <f ca="1">VLOOKUP(C98,Zwangerschapsverlof!$B$80:$B$86,1,1)</f>
        <v>0</v>
      </c>
      <c r="Q98" s="10">
        <f ca="1">INDEX(Zwangerschapsverlof!$C$80:$C$86,R98)</f>
        <v>0</v>
      </c>
      <c r="R98" s="89">
        <f ca="1">MATCH(P98,Zwangerschapsverlof!$B$80:$B$86,0)</f>
        <v>1</v>
      </c>
      <c r="S98" s="6">
        <f t="shared" ca="1" si="23"/>
        <v>0</v>
      </c>
      <c r="T98" s="37">
        <f t="shared" ca="1" si="18"/>
        <v>0</v>
      </c>
      <c r="U98" s="49">
        <f t="shared" si="19"/>
        <v>0</v>
      </c>
      <c r="V98" s="37">
        <f ca="1">IF(AND(H98=0,I98=0,O98=1),INDEX(Zwangerschapsverlof!$B$66:$K$72,N98,3+D98),0)</f>
        <v>0</v>
      </c>
      <c r="W98" s="37">
        <f ca="1">IF(AND(H98=0,I98=0,S98=1),INDEX(Zwangerschapsverlof!$B$80:$K$86,R98,3+D98),0)</f>
        <v>0</v>
      </c>
      <c r="X98" s="110">
        <f t="shared" ca="1" si="20"/>
        <v>3</v>
      </c>
    </row>
    <row r="99" spans="2:24">
      <c r="B99" s="48">
        <f t="shared" ca="1" si="13"/>
        <v>44971</v>
      </c>
      <c r="C99" s="10">
        <f t="shared" ca="1" si="21"/>
        <v>44971</v>
      </c>
      <c r="D99" s="6">
        <f t="shared" ca="1" si="14"/>
        <v>2</v>
      </c>
      <c r="E99" s="10">
        <f ca="1">VLOOKUP(C99,Vakantie!O:O,1,1)</f>
        <v>44919</v>
      </c>
      <c r="F99" s="10">
        <f ca="1">INDEX(Vakantie!P:P,MATCH(E99,Vakantie!O:O,0))</f>
        <v>44934</v>
      </c>
      <c r="G99" s="6" t="str">
        <f ca="1">INDEX(Vakantie!Q:Q,MATCH(E99,Vakantie!O:O,0))</f>
        <v>Kerst</v>
      </c>
      <c r="H99" s="6">
        <f t="shared" ca="1" si="15"/>
        <v>0</v>
      </c>
      <c r="I99" s="6">
        <f ca="1">IFERROR(  MIN(1, VLOOKUP(C99,Vakantie!Z:Z,1,0)   ),0)</f>
        <v>0</v>
      </c>
      <c r="J99" s="6">
        <f t="shared" ca="1" si="16"/>
        <v>0</v>
      </c>
      <c r="K99" s="6">
        <f t="shared" si="17"/>
        <v>0</v>
      </c>
      <c r="L99" s="10">
        <f ca="1">VLOOKUP(C99,Zwangerschapsverlof!$B$66:$B$72,1,1)</f>
        <v>0</v>
      </c>
      <c r="M99" s="10">
        <f ca="1">INDEX(Zwangerschapsverlof!$C$66:$C$72,N99)</f>
        <v>0</v>
      </c>
      <c r="N99" s="89">
        <f ca="1">MATCH(L99,Zwangerschapsverlof!$B$66:$B$72,0)</f>
        <v>1</v>
      </c>
      <c r="O99" s="6">
        <f t="shared" ca="1" si="22"/>
        <v>0</v>
      </c>
      <c r="P99" s="10">
        <f ca="1">VLOOKUP(C99,Zwangerschapsverlof!$B$80:$B$86,1,1)</f>
        <v>0</v>
      </c>
      <c r="Q99" s="10">
        <f ca="1">INDEX(Zwangerschapsverlof!$C$80:$C$86,R99)</f>
        <v>0</v>
      </c>
      <c r="R99" s="89">
        <f ca="1">MATCH(P99,Zwangerschapsverlof!$B$80:$B$86,0)</f>
        <v>1</v>
      </c>
      <c r="S99" s="6">
        <f t="shared" ca="1" si="23"/>
        <v>0</v>
      </c>
      <c r="T99" s="37">
        <f t="shared" ca="1" si="18"/>
        <v>0</v>
      </c>
      <c r="U99" s="49">
        <f t="shared" si="19"/>
        <v>0</v>
      </c>
      <c r="V99" s="37">
        <f ca="1">IF(AND(H99=0,I99=0,O99=1),INDEX(Zwangerschapsverlof!$B$66:$K$72,N99,3+D99),0)</f>
        <v>0</v>
      </c>
      <c r="W99" s="37">
        <f ca="1">IF(AND(H99=0,I99=0,S99=1),INDEX(Zwangerschapsverlof!$B$80:$K$86,R99,3+D99),0)</f>
        <v>0</v>
      </c>
      <c r="X99" s="110">
        <f t="shared" ca="1" si="20"/>
        <v>3</v>
      </c>
    </row>
    <row r="100" spans="2:24">
      <c r="B100" s="48">
        <f t="shared" ca="1" si="13"/>
        <v>44972</v>
      </c>
      <c r="C100" s="10">
        <f t="shared" ca="1" si="21"/>
        <v>44972</v>
      </c>
      <c r="D100" s="6">
        <f t="shared" ca="1" si="14"/>
        <v>3</v>
      </c>
      <c r="E100" s="10">
        <f ca="1">VLOOKUP(C100,Vakantie!O:O,1,1)</f>
        <v>44919</v>
      </c>
      <c r="F100" s="10">
        <f ca="1">INDEX(Vakantie!P:P,MATCH(E100,Vakantie!O:O,0))</f>
        <v>44934</v>
      </c>
      <c r="G100" s="6" t="str">
        <f ca="1">INDEX(Vakantie!Q:Q,MATCH(E100,Vakantie!O:O,0))</f>
        <v>Kerst</v>
      </c>
      <c r="H100" s="6">
        <f t="shared" ca="1" si="15"/>
        <v>0</v>
      </c>
      <c r="I100" s="6">
        <f ca="1">IFERROR(  MIN(1, VLOOKUP(C100,Vakantie!Z:Z,1,0)   ),0)</f>
        <v>0</v>
      </c>
      <c r="J100" s="6">
        <f t="shared" ca="1" si="16"/>
        <v>0</v>
      </c>
      <c r="K100" s="6">
        <f t="shared" si="17"/>
        <v>0</v>
      </c>
      <c r="L100" s="10">
        <f ca="1">VLOOKUP(C100,Zwangerschapsverlof!$B$66:$B$72,1,1)</f>
        <v>0</v>
      </c>
      <c r="M100" s="10">
        <f ca="1">INDEX(Zwangerschapsverlof!$C$66:$C$72,N100)</f>
        <v>0</v>
      </c>
      <c r="N100" s="89">
        <f ca="1">MATCH(L100,Zwangerschapsverlof!$B$66:$B$72,0)</f>
        <v>1</v>
      </c>
      <c r="O100" s="6">
        <f t="shared" ca="1" si="22"/>
        <v>0</v>
      </c>
      <c r="P100" s="10">
        <f ca="1">VLOOKUP(C100,Zwangerschapsverlof!$B$80:$B$86,1,1)</f>
        <v>0</v>
      </c>
      <c r="Q100" s="10">
        <f ca="1">INDEX(Zwangerschapsverlof!$C$80:$C$86,R100)</f>
        <v>0</v>
      </c>
      <c r="R100" s="89">
        <f ca="1">MATCH(P100,Zwangerschapsverlof!$B$80:$B$86,0)</f>
        <v>1</v>
      </c>
      <c r="S100" s="6">
        <f t="shared" ca="1" si="23"/>
        <v>0</v>
      </c>
      <c r="T100" s="37">
        <f t="shared" ca="1" si="18"/>
        <v>0</v>
      </c>
      <c r="U100" s="49">
        <f t="shared" si="19"/>
        <v>0</v>
      </c>
      <c r="V100" s="37">
        <f ca="1">IF(AND(H100=0,I100=0,O100=1),INDEX(Zwangerschapsverlof!$B$66:$K$72,N100,3+D100),0)</f>
        <v>0</v>
      </c>
      <c r="W100" s="37">
        <f ca="1">IF(AND(H100=0,I100=0,S100=1),INDEX(Zwangerschapsverlof!$B$80:$K$86,R100,3+D100),0)</f>
        <v>0</v>
      </c>
      <c r="X100" s="110">
        <f t="shared" ca="1" si="20"/>
        <v>3</v>
      </c>
    </row>
    <row r="101" spans="2:24">
      <c r="B101" s="48">
        <f t="shared" ca="1" si="13"/>
        <v>44973</v>
      </c>
      <c r="C101" s="10">
        <f t="shared" ca="1" si="21"/>
        <v>44973</v>
      </c>
      <c r="D101" s="6">
        <f t="shared" ca="1" si="14"/>
        <v>4</v>
      </c>
      <c r="E101" s="10">
        <f ca="1">VLOOKUP(C101,Vakantie!O:O,1,1)</f>
        <v>44919</v>
      </c>
      <c r="F101" s="10">
        <f ca="1">INDEX(Vakantie!P:P,MATCH(E101,Vakantie!O:O,0))</f>
        <v>44934</v>
      </c>
      <c r="G101" s="6" t="str">
        <f ca="1">INDEX(Vakantie!Q:Q,MATCH(E101,Vakantie!O:O,0))</f>
        <v>Kerst</v>
      </c>
      <c r="H101" s="6">
        <f t="shared" ca="1" si="15"/>
        <v>0</v>
      </c>
      <c r="I101" s="6">
        <f ca="1">IFERROR(  MIN(1, VLOOKUP(C101,Vakantie!Z:Z,1,0)   ),0)</f>
        <v>0</v>
      </c>
      <c r="J101" s="6">
        <f t="shared" ca="1" si="16"/>
        <v>0</v>
      </c>
      <c r="K101" s="6">
        <f t="shared" si="17"/>
        <v>0</v>
      </c>
      <c r="L101" s="10">
        <f ca="1">VLOOKUP(C101,Zwangerschapsverlof!$B$66:$B$72,1,1)</f>
        <v>0</v>
      </c>
      <c r="M101" s="10">
        <f ca="1">INDEX(Zwangerschapsverlof!$C$66:$C$72,N101)</f>
        <v>0</v>
      </c>
      <c r="N101" s="89">
        <f ca="1">MATCH(L101,Zwangerschapsverlof!$B$66:$B$72,0)</f>
        <v>1</v>
      </c>
      <c r="O101" s="6">
        <f t="shared" ca="1" si="22"/>
        <v>0</v>
      </c>
      <c r="P101" s="10">
        <f ca="1">VLOOKUP(C101,Zwangerschapsverlof!$B$80:$B$86,1,1)</f>
        <v>0</v>
      </c>
      <c r="Q101" s="10">
        <f ca="1">INDEX(Zwangerschapsverlof!$C$80:$C$86,R101)</f>
        <v>0</v>
      </c>
      <c r="R101" s="89">
        <f ca="1">MATCH(P101,Zwangerschapsverlof!$B$80:$B$86,0)</f>
        <v>1</v>
      </c>
      <c r="S101" s="6">
        <f t="shared" ca="1" si="23"/>
        <v>0</v>
      </c>
      <c r="T101" s="37">
        <f t="shared" ca="1" si="18"/>
        <v>0</v>
      </c>
      <c r="U101" s="49">
        <f t="shared" si="19"/>
        <v>0</v>
      </c>
      <c r="V101" s="37">
        <f ca="1">IF(AND(H101=0,I101=0,O101=1),INDEX(Zwangerschapsverlof!$B$66:$K$72,N101,3+D101),0)</f>
        <v>0</v>
      </c>
      <c r="W101" s="37">
        <f ca="1">IF(AND(H101=0,I101=0,S101=1),INDEX(Zwangerschapsverlof!$B$80:$K$86,R101,3+D101),0)</f>
        <v>0</v>
      </c>
      <c r="X101" s="110">
        <f t="shared" ca="1" si="20"/>
        <v>3</v>
      </c>
    </row>
    <row r="102" spans="2:24">
      <c r="B102" s="48">
        <f t="shared" ca="1" si="13"/>
        <v>44974</v>
      </c>
      <c r="C102" s="10">
        <f t="shared" ca="1" si="21"/>
        <v>44974</v>
      </c>
      <c r="D102" s="6">
        <f t="shared" ca="1" si="14"/>
        <v>5</v>
      </c>
      <c r="E102" s="10">
        <f ca="1">VLOOKUP(C102,Vakantie!O:O,1,1)</f>
        <v>44919</v>
      </c>
      <c r="F102" s="10">
        <f ca="1">INDEX(Vakantie!P:P,MATCH(E102,Vakantie!O:O,0))</f>
        <v>44934</v>
      </c>
      <c r="G102" s="6" t="str">
        <f ca="1">INDEX(Vakantie!Q:Q,MATCH(E102,Vakantie!O:O,0))</f>
        <v>Kerst</v>
      </c>
      <c r="H102" s="6">
        <f t="shared" ca="1" si="15"/>
        <v>0</v>
      </c>
      <c r="I102" s="6">
        <f ca="1">IFERROR(  MIN(1, VLOOKUP(C102,Vakantie!Z:Z,1,0)   ),0)</f>
        <v>0</v>
      </c>
      <c r="J102" s="6">
        <f t="shared" ca="1" si="16"/>
        <v>0</v>
      </c>
      <c r="K102" s="6">
        <f t="shared" si="17"/>
        <v>0</v>
      </c>
      <c r="L102" s="10">
        <f ca="1">VLOOKUP(C102,Zwangerschapsverlof!$B$66:$B$72,1,1)</f>
        <v>0</v>
      </c>
      <c r="M102" s="10">
        <f ca="1">INDEX(Zwangerschapsverlof!$C$66:$C$72,N102)</f>
        <v>0</v>
      </c>
      <c r="N102" s="89">
        <f ca="1">MATCH(L102,Zwangerschapsverlof!$B$66:$B$72,0)</f>
        <v>1</v>
      </c>
      <c r="O102" s="6">
        <f t="shared" ca="1" si="22"/>
        <v>0</v>
      </c>
      <c r="P102" s="10">
        <f ca="1">VLOOKUP(C102,Zwangerschapsverlof!$B$80:$B$86,1,1)</f>
        <v>0</v>
      </c>
      <c r="Q102" s="10">
        <f ca="1">INDEX(Zwangerschapsverlof!$C$80:$C$86,R102)</f>
        <v>0</v>
      </c>
      <c r="R102" s="89">
        <f ca="1">MATCH(P102,Zwangerschapsverlof!$B$80:$B$86,0)</f>
        <v>1</v>
      </c>
      <c r="S102" s="6">
        <f t="shared" ca="1" si="23"/>
        <v>0</v>
      </c>
      <c r="T102" s="37">
        <f t="shared" ca="1" si="18"/>
        <v>0</v>
      </c>
      <c r="U102" s="49">
        <f t="shared" si="19"/>
        <v>0</v>
      </c>
      <c r="V102" s="37">
        <f ca="1">IF(AND(H102=0,I102=0,O102=1),INDEX(Zwangerschapsverlof!$B$66:$K$72,N102,3+D102),0)</f>
        <v>0</v>
      </c>
      <c r="W102" s="37">
        <f ca="1">IF(AND(H102=0,I102=0,S102=1),INDEX(Zwangerschapsverlof!$B$80:$K$86,R102,3+D102),0)</f>
        <v>0</v>
      </c>
      <c r="X102" s="110">
        <f t="shared" ca="1" si="20"/>
        <v>3</v>
      </c>
    </row>
    <row r="103" spans="2:24">
      <c r="B103" s="48">
        <f t="shared" ca="1" si="13"/>
        <v>44975</v>
      </c>
      <c r="C103" s="10">
        <f t="shared" ca="1" si="21"/>
        <v>44975</v>
      </c>
      <c r="D103" s="6">
        <f t="shared" ca="1" si="14"/>
        <v>6</v>
      </c>
      <c r="E103" s="10">
        <f ca="1">VLOOKUP(C103,Vakantie!O:O,1,1)</f>
        <v>44975</v>
      </c>
      <c r="F103" s="10">
        <f ca="1">INDEX(Vakantie!P:P,MATCH(E103,Vakantie!O:O,0))</f>
        <v>44983</v>
      </c>
      <c r="G103" s="6" t="str">
        <f ca="1">INDEX(Vakantie!Q:Q,MATCH(E103,Vakantie!O:O,0))</f>
        <v>Voorjaar</v>
      </c>
      <c r="H103" s="6">
        <f t="shared" ca="1" si="15"/>
        <v>1</v>
      </c>
      <c r="I103" s="6">
        <f ca="1">IFERROR(  MIN(1, VLOOKUP(C103,Vakantie!Z:Z,1,0)   ),0)</f>
        <v>0</v>
      </c>
      <c r="J103" s="6">
        <f t="shared" ca="1" si="16"/>
        <v>0</v>
      </c>
      <c r="K103" s="6">
        <f t="shared" si="17"/>
        <v>0</v>
      </c>
      <c r="L103" s="10">
        <f ca="1">VLOOKUP(C103,Zwangerschapsverlof!$B$66:$B$72,1,1)</f>
        <v>0</v>
      </c>
      <c r="M103" s="10">
        <f ca="1">INDEX(Zwangerschapsverlof!$C$66:$C$72,N103)</f>
        <v>0</v>
      </c>
      <c r="N103" s="89">
        <f ca="1">MATCH(L103,Zwangerschapsverlof!$B$66:$B$72,0)</f>
        <v>1</v>
      </c>
      <c r="O103" s="6">
        <f t="shared" ca="1" si="22"/>
        <v>0</v>
      </c>
      <c r="P103" s="10">
        <f ca="1">VLOOKUP(C103,Zwangerschapsverlof!$B$80:$B$86,1,1)</f>
        <v>0</v>
      </c>
      <c r="Q103" s="10">
        <f ca="1">INDEX(Zwangerschapsverlof!$C$80:$C$86,R103)</f>
        <v>0</v>
      </c>
      <c r="R103" s="89">
        <f ca="1">MATCH(P103,Zwangerschapsverlof!$B$80:$B$86,0)</f>
        <v>1</v>
      </c>
      <c r="S103" s="6">
        <f t="shared" ca="1" si="23"/>
        <v>0</v>
      </c>
      <c r="T103" s="37">
        <f t="shared" ca="1" si="18"/>
        <v>0</v>
      </c>
      <c r="U103" s="49">
        <f t="shared" si="19"/>
        <v>0</v>
      </c>
      <c r="V103" s="37">
        <f ca="1">IF(AND(H103=0,I103=0,O103=1),INDEX(Zwangerschapsverlof!$B$66:$K$72,N103,3+D103),0)</f>
        <v>0</v>
      </c>
      <c r="W103" s="37">
        <f ca="1">IF(AND(H103=0,I103=0,S103=1),INDEX(Zwangerschapsverlof!$B$80:$K$86,R103,3+D103),0)</f>
        <v>0</v>
      </c>
      <c r="X103" s="110">
        <f t="shared" ca="1" si="20"/>
        <v>3</v>
      </c>
    </row>
    <row r="104" spans="2:24">
      <c r="B104" s="48">
        <f t="shared" ca="1" si="13"/>
        <v>44976</v>
      </c>
      <c r="C104" s="10">
        <f t="shared" ca="1" si="21"/>
        <v>44976</v>
      </c>
      <c r="D104" s="6">
        <f t="shared" ca="1" si="14"/>
        <v>7</v>
      </c>
      <c r="E104" s="10">
        <f ca="1">VLOOKUP(C104,Vakantie!O:O,1,1)</f>
        <v>44975</v>
      </c>
      <c r="F104" s="10">
        <f ca="1">INDEX(Vakantie!P:P,MATCH(E104,Vakantie!O:O,0))</f>
        <v>44983</v>
      </c>
      <c r="G104" s="6" t="str">
        <f ca="1">INDEX(Vakantie!Q:Q,MATCH(E104,Vakantie!O:O,0))</f>
        <v>Voorjaar</v>
      </c>
      <c r="H104" s="6">
        <f t="shared" ca="1" si="15"/>
        <v>1</v>
      </c>
      <c r="I104" s="6">
        <f ca="1">IFERROR(  MIN(1, VLOOKUP(C104,Vakantie!Z:Z,1,0)   ),0)</f>
        <v>0</v>
      </c>
      <c r="J104" s="6">
        <f t="shared" ca="1" si="16"/>
        <v>0</v>
      </c>
      <c r="K104" s="6">
        <f t="shared" si="17"/>
        <v>0</v>
      </c>
      <c r="L104" s="10">
        <f ca="1">VLOOKUP(C104,Zwangerschapsverlof!$B$66:$B$72,1,1)</f>
        <v>0</v>
      </c>
      <c r="M104" s="10">
        <f ca="1">INDEX(Zwangerschapsverlof!$C$66:$C$72,N104)</f>
        <v>0</v>
      </c>
      <c r="N104" s="89">
        <f ca="1">MATCH(L104,Zwangerschapsverlof!$B$66:$B$72,0)</f>
        <v>1</v>
      </c>
      <c r="O104" s="6">
        <f t="shared" ca="1" si="22"/>
        <v>0</v>
      </c>
      <c r="P104" s="10">
        <f ca="1">VLOOKUP(C104,Zwangerschapsverlof!$B$80:$B$86,1,1)</f>
        <v>0</v>
      </c>
      <c r="Q104" s="10">
        <f ca="1">INDEX(Zwangerschapsverlof!$C$80:$C$86,R104)</f>
        <v>0</v>
      </c>
      <c r="R104" s="89">
        <f ca="1">MATCH(P104,Zwangerschapsverlof!$B$80:$B$86,0)</f>
        <v>1</v>
      </c>
      <c r="S104" s="6">
        <f t="shared" ca="1" si="23"/>
        <v>0</v>
      </c>
      <c r="T104" s="37">
        <f t="shared" ca="1" si="18"/>
        <v>0</v>
      </c>
      <c r="U104" s="49">
        <f t="shared" si="19"/>
        <v>0</v>
      </c>
      <c r="V104" s="37">
        <f ca="1">IF(AND(H104=0,I104=0,O104=1),INDEX(Zwangerschapsverlof!$B$66:$K$72,N104,3+D104),0)</f>
        <v>0</v>
      </c>
      <c r="W104" s="37">
        <f ca="1">IF(AND(H104=0,I104=0,S104=1),INDEX(Zwangerschapsverlof!$B$80:$K$86,R104,3+D104),0)</f>
        <v>0</v>
      </c>
      <c r="X104" s="110">
        <f t="shared" ca="1" si="20"/>
        <v>3</v>
      </c>
    </row>
    <row r="105" spans="2:24">
      <c r="B105" s="48">
        <f t="shared" ca="1" si="13"/>
        <v>44977</v>
      </c>
      <c r="C105" s="10">
        <f t="shared" ca="1" si="21"/>
        <v>44977</v>
      </c>
      <c r="D105" s="6">
        <f t="shared" ca="1" si="14"/>
        <v>1</v>
      </c>
      <c r="E105" s="10">
        <f ca="1">VLOOKUP(C105,Vakantie!O:O,1,1)</f>
        <v>44975</v>
      </c>
      <c r="F105" s="10">
        <f ca="1">INDEX(Vakantie!P:P,MATCH(E105,Vakantie!O:O,0))</f>
        <v>44983</v>
      </c>
      <c r="G105" s="6" t="str">
        <f ca="1">INDEX(Vakantie!Q:Q,MATCH(E105,Vakantie!O:O,0))</f>
        <v>Voorjaar</v>
      </c>
      <c r="H105" s="6">
        <f t="shared" ca="1" si="15"/>
        <v>1</v>
      </c>
      <c r="I105" s="6">
        <f ca="1">IFERROR(  MIN(1, VLOOKUP(C105,Vakantie!Z:Z,1,0)   ),0)</f>
        <v>0</v>
      </c>
      <c r="J105" s="6">
        <f t="shared" ca="1" si="16"/>
        <v>0</v>
      </c>
      <c r="K105" s="6">
        <f t="shared" si="17"/>
        <v>0</v>
      </c>
      <c r="L105" s="10">
        <f ca="1">VLOOKUP(C105,Zwangerschapsverlof!$B$66:$B$72,1,1)</f>
        <v>0</v>
      </c>
      <c r="M105" s="10">
        <f ca="1">INDEX(Zwangerschapsverlof!$C$66:$C$72,N105)</f>
        <v>0</v>
      </c>
      <c r="N105" s="89">
        <f ca="1">MATCH(L105,Zwangerschapsverlof!$B$66:$B$72,0)</f>
        <v>1</v>
      </c>
      <c r="O105" s="6">
        <f t="shared" ca="1" si="22"/>
        <v>0</v>
      </c>
      <c r="P105" s="10">
        <f ca="1">VLOOKUP(C105,Zwangerschapsverlof!$B$80:$B$86,1,1)</f>
        <v>0</v>
      </c>
      <c r="Q105" s="10">
        <f ca="1">INDEX(Zwangerschapsverlof!$C$80:$C$86,R105)</f>
        <v>0</v>
      </c>
      <c r="R105" s="89">
        <f ca="1">MATCH(P105,Zwangerschapsverlof!$B$80:$B$86,0)</f>
        <v>1</v>
      </c>
      <c r="S105" s="6">
        <f t="shared" ca="1" si="23"/>
        <v>0</v>
      </c>
      <c r="T105" s="37">
        <f t="shared" ca="1" si="18"/>
        <v>0</v>
      </c>
      <c r="U105" s="49">
        <f t="shared" si="19"/>
        <v>0</v>
      </c>
      <c r="V105" s="37">
        <f ca="1">IF(AND(H105=0,I105=0,O105=1),INDEX(Zwangerschapsverlof!$B$66:$K$72,N105,3+D105),0)</f>
        <v>0</v>
      </c>
      <c r="W105" s="37">
        <f ca="1">IF(AND(H105=0,I105=0,S105=1),INDEX(Zwangerschapsverlof!$B$80:$K$86,R105,3+D105),0)</f>
        <v>0</v>
      </c>
      <c r="X105" s="110">
        <f t="shared" ca="1" si="20"/>
        <v>3</v>
      </c>
    </row>
    <row r="106" spans="2:24">
      <c r="B106" s="48">
        <f t="shared" ca="1" si="13"/>
        <v>44978</v>
      </c>
      <c r="C106" s="10">
        <f t="shared" ca="1" si="21"/>
        <v>44978</v>
      </c>
      <c r="D106" s="6">
        <f t="shared" ca="1" si="14"/>
        <v>2</v>
      </c>
      <c r="E106" s="10">
        <f ca="1">VLOOKUP(C106,Vakantie!O:O,1,1)</f>
        <v>44975</v>
      </c>
      <c r="F106" s="10">
        <f ca="1">INDEX(Vakantie!P:P,MATCH(E106,Vakantie!O:O,0))</f>
        <v>44983</v>
      </c>
      <c r="G106" s="6" t="str">
        <f ca="1">INDEX(Vakantie!Q:Q,MATCH(E106,Vakantie!O:O,0))</f>
        <v>Voorjaar</v>
      </c>
      <c r="H106" s="6">
        <f t="shared" ca="1" si="15"/>
        <v>1</v>
      </c>
      <c r="I106" s="6">
        <f ca="1">IFERROR(  MIN(1, VLOOKUP(C106,Vakantie!Z:Z,1,0)   ),0)</f>
        <v>0</v>
      </c>
      <c r="J106" s="6">
        <f t="shared" ca="1" si="16"/>
        <v>0</v>
      </c>
      <c r="K106" s="6">
        <f t="shared" si="17"/>
        <v>0</v>
      </c>
      <c r="L106" s="10">
        <f ca="1">VLOOKUP(C106,Zwangerschapsverlof!$B$66:$B$72,1,1)</f>
        <v>0</v>
      </c>
      <c r="M106" s="10">
        <f ca="1">INDEX(Zwangerschapsverlof!$C$66:$C$72,N106)</f>
        <v>0</v>
      </c>
      <c r="N106" s="89">
        <f ca="1">MATCH(L106,Zwangerschapsverlof!$B$66:$B$72,0)</f>
        <v>1</v>
      </c>
      <c r="O106" s="6">
        <f t="shared" ca="1" si="22"/>
        <v>0</v>
      </c>
      <c r="P106" s="10">
        <f ca="1">VLOOKUP(C106,Zwangerschapsverlof!$B$80:$B$86,1,1)</f>
        <v>0</v>
      </c>
      <c r="Q106" s="10">
        <f ca="1">INDEX(Zwangerschapsverlof!$C$80:$C$86,R106)</f>
        <v>0</v>
      </c>
      <c r="R106" s="89">
        <f ca="1">MATCH(P106,Zwangerschapsverlof!$B$80:$B$86,0)</f>
        <v>1</v>
      </c>
      <c r="S106" s="6">
        <f t="shared" ca="1" si="23"/>
        <v>0</v>
      </c>
      <c r="T106" s="37">
        <f t="shared" ca="1" si="18"/>
        <v>0</v>
      </c>
      <c r="U106" s="49">
        <f t="shared" si="19"/>
        <v>0</v>
      </c>
      <c r="V106" s="37">
        <f ca="1">IF(AND(H106=0,I106=0,O106=1),INDEX(Zwangerschapsverlof!$B$66:$K$72,N106,3+D106),0)</f>
        <v>0</v>
      </c>
      <c r="W106" s="37">
        <f ca="1">IF(AND(H106=0,I106=0,S106=1),INDEX(Zwangerschapsverlof!$B$80:$K$86,R106,3+D106),0)</f>
        <v>0</v>
      </c>
      <c r="X106" s="110">
        <f t="shared" ca="1" si="20"/>
        <v>3</v>
      </c>
    </row>
    <row r="107" spans="2:24">
      <c r="B107" s="48">
        <f t="shared" ca="1" si="13"/>
        <v>44979</v>
      </c>
      <c r="C107" s="10">
        <f t="shared" ca="1" si="21"/>
        <v>44979</v>
      </c>
      <c r="D107" s="6">
        <f t="shared" ca="1" si="14"/>
        <v>3</v>
      </c>
      <c r="E107" s="10">
        <f ca="1">VLOOKUP(C107,Vakantie!O:O,1,1)</f>
        <v>44975</v>
      </c>
      <c r="F107" s="10">
        <f ca="1">INDEX(Vakantie!P:P,MATCH(E107,Vakantie!O:O,0))</f>
        <v>44983</v>
      </c>
      <c r="G107" s="6" t="str">
        <f ca="1">INDEX(Vakantie!Q:Q,MATCH(E107,Vakantie!O:O,0))</f>
        <v>Voorjaar</v>
      </c>
      <c r="H107" s="6">
        <f t="shared" ca="1" si="15"/>
        <v>1</v>
      </c>
      <c r="I107" s="6">
        <f ca="1">IFERROR(  MIN(1, VLOOKUP(C107,Vakantie!Z:Z,1,0)   ),0)</f>
        <v>0</v>
      </c>
      <c r="J107" s="6">
        <f t="shared" ca="1" si="16"/>
        <v>0</v>
      </c>
      <c r="K107" s="6">
        <f t="shared" si="17"/>
        <v>0</v>
      </c>
      <c r="L107" s="10">
        <f ca="1">VLOOKUP(C107,Zwangerschapsverlof!$B$66:$B$72,1,1)</f>
        <v>0</v>
      </c>
      <c r="M107" s="10">
        <f ca="1">INDEX(Zwangerschapsverlof!$C$66:$C$72,N107)</f>
        <v>0</v>
      </c>
      <c r="N107" s="89">
        <f ca="1">MATCH(L107,Zwangerschapsverlof!$B$66:$B$72,0)</f>
        <v>1</v>
      </c>
      <c r="O107" s="6">
        <f t="shared" ca="1" si="22"/>
        <v>0</v>
      </c>
      <c r="P107" s="10">
        <f ca="1">VLOOKUP(C107,Zwangerschapsverlof!$B$80:$B$86,1,1)</f>
        <v>0</v>
      </c>
      <c r="Q107" s="10">
        <f ca="1">INDEX(Zwangerschapsverlof!$C$80:$C$86,R107)</f>
        <v>0</v>
      </c>
      <c r="R107" s="89">
        <f ca="1">MATCH(P107,Zwangerschapsverlof!$B$80:$B$86,0)</f>
        <v>1</v>
      </c>
      <c r="S107" s="6">
        <f t="shared" ca="1" si="23"/>
        <v>0</v>
      </c>
      <c r="T107" s="37">
        <f t="shared" ca="1" si="18"/>
        <v>0</v>
      </c>
      <c r="U107" s="49">
        <f t="shared" si="19"/>
        <v>0</v>
      </c>
      <c r="V107" s="37">
        <f ca="1">IF(AND(H107=0,I107=0,O107=1),INDEX(Zwangerschapsverlof!$B$66:$K$72,N107,3+D107),0)</f>
        <v>0</v>
      </c>
      <c r="W107" s="37">
        <f ca="1">IF(AND(H107=0,I107=0,S107=1),INDEX(Zwangerschapsverlof!$B$80:$K$86,R107,3+D107),0)</f>
        <v>0</v>
      </c>
      <c r="X107" s="110">
        <f t="shared" ca="1" si="20"/>
        <v>3</v>
      </c>
    </row>
    <row r="108" spans="2:24">
      <c r="B108" s="48">
        <f t="shared" ca="1" si="13"/>
        <v>44980</v>
      </c>
      <c r="C108" s="10">
        <f t="shared" ca="1" si="21"/>
        <v>44980</v>
      </c>
      <c r="D108" s="6">
        <f t="shared" ca="1" si="14"/>
        <v>4</v>
      </c>
      <c r="E108" s="10">
        <f ca="1">VLOOKUP(C108,Vakantie!O:O,1,1)</f>
        <v>44975</v>
      </c>
      <c r="F108" s="10">
        <f ca="1">INDEX(Vakantie!P:P,MATCH(E108,Vakantie!O:O,0))</f>
        <v>44983</v>
      </c>
      <c r="G108" s="6" t="str">
        <f ca="1">INDEX(Vakantie!Q:Q,MATCH(E108,Vakantie!O:O,0))</f>
        <v>Voorjaar</v>
      </c>
      <c r="H108" s="6">
        <f t="shared" ca="1" si="15"/>
        <v>1</v>
      </c>
      <c r="I108" s="6">
        <f ca="1">IFERROR(  MIN(1, VLOOKUP(C108,Vakantie!Z:Z,1,0)   ),0)</f>
        <v>0</v>
      </c>
      <c r="J108" s="6">
        <f t="shared" ca="1" si="16"/>
        <v>0</v>
      </c>
      <c r="K108" s="6">
        <f t="shared" si="17"/>
        <v>0</v>
      </c>
      <c r="L108" s="10">
        <f ca="1">VLOOKUP(C108,Zwangerschapsverlof!$B$66:$B$72,1,1)</f>
        <v>0</v>
      </c>
      <c r="M108" s="10">
        <f ca="1">INDEX(Zwangerschapsverlof!$C$66:$C$72,N108)</f>
        <v>0</v>
      </c>
      <c r="N108" s="89">
        <f ca="1">MATCH(L108,Zwangerschapsverlof!$B$66:$B$72,0)</f>
        <v>1</v>
      </c>
      <c r="O108" s="6">
        <f t="shared" ca="1" si="22"/>
        <v>0</v>
      </c>
      <c r="P108" s="10">
        <f ca="1">VLOOKUP(C108,Zwangerschapsverlof!$B$80:$B$86,1,1)</f>
        <v>0</v>
      </c>
      <c r="Q108" s="10">
        <f ca="1">INDEX(Zwangerschapsverlof!$C$80:$C$86,R108)</f>
        <v>0</v>
      </c>
      <c r="R108" s="89">
        <f ca="1">MATCH(P108,Zwangerschapsverlof!$B$80:$B$86,0)</f>
        <v>1</v>
      </c>
      <c r="S108" s="6">
        <f t="shared" ca="1" si="23"/>
        <v>0</v>
      </c>
      <c r="T108" s="37">
        <f t="shared" ca="1" si="18"/>
        <v>0</v>
      </c>
      <c r="U108" s="49">
        <f t="shared" si="19"/>
        <v>0</v>
      </c>
      <c r="V108" s="37">
        <f ca="1">IF(AND(H108=0,I108=0,O108=1),INDEX(Zwangerschapsverlof!$B$66:$K$72,N108,3+D108),0)</f>
        <v>0</v>
      </c>
      <c r="W108" s="37">
        <f ca="1">IF(AND(H108=0,I108=0,S108=1),INDEX(Zwangerschapsverlof!$B$80:$K$86,R108,3+D108),0)</f>
        <v>0</v>
      </c>
      <c r="X108" s="110">
        <f t="shared" ca="1" si="20"/>
        <v>3</v>
      </c>
    </row>
    <row r="109" spans="2:24">
      <c r="B109" s="48">
        <f t="shared" ca="1" si="13"/>
        <v>44981</v>
      </c>
      <c r="C109" s="10">
        <f t="shared" ca="1" si="21"/>
        <v>44981</v>
      </c>
      <c r="D109" s="6">
        <f t="shared" ca="1" si="14"/>
        <v>5</v>
      </c>
      <c r="E109" s="10">
        <f ca="1">VLOOKUP(C109,Vakantie!O:O,1,1)</f>
        <v>44975</v>
      </c>
      <c r="F109" s="10">
        <f ca="1">INDEX(Vakantie!P:P,MATCH(E109,Vakantie!O:O,0))</f>
        <v>44983</v>
      </c>
      <c r="G109" s="6" t="str">
        <f ca="1">INDEX(Vakantie!Q:Q,MATCH(E109,Vakantie!O:O,0))</f>
        <v>Voorjaar</v>
      </c>
      <c r="H109" s="6">
        <f t="shared" ca="1" si="15"/>
        <v>1</v>
      </c>
      <c r="I109" s="6">
        <f ca="1">IFERROR(  MIN(1, VLOOKUP(C109,Vakantie!Z:Z,1,0)   ),0)</f>
        <v>0</v>
      </c>
      <c r="J109" s="6">
        <f t="shared" ca="1" si="16"/>
        <v>0</v>
      </c>
      <c r="K109" s="6">
        <f t="shared" si="17"/>
        <v>0</v>
      </c>
      <c r="L109" s="10">
        <f ca="1">VLOOKUP(C109,Zwangerschapsverlof!$B$66:$B$72,1,1)</f>
        <v>0</v>
      </c>
      <c r="M109" s="10">
        <f ca="1">INDEX(Zwangerschapsverlof!$C$66:$C$72,N109)</f>
        <v>0</v>
      </c>
      <c r="N109" s="89">
        <f ca="1">MATCH(L109,Zwangerschapsverlof!$B$66:$B$72,0)</f>
        <v>1</v>
      </c>
      <c r="O109" s="6">
        <f t="shared" ca="1" si="22"/>
        <v>0</v>
      </c>
      <c r="P109" s="10">
        <f ca="1">VLOOKUP(C109,Zwangerschapsverlof!$B$80:$B$86,1,1)</f>
        <v>0</v>
      </c>
      <c r="Q109" s="10">
        <f ca="1">INDEX(Zwangerschapsverlof!$C$80:$C$86,R109)</f>
        <v>0</v>
      </c>
      <c r="R109" s="89">
        <f ca="1">MATCH(P109,Zwangerschapsverlof!$B$80:$B$86,0)</f>
        <v>1</v>
      </c>
      <c r="S109" s="6">
        <f t="shared" ca="1" si="23"/>
        <v>0</v>
      </c>
      <c r="T109" s="37">
        <f t="shared" ca="1" si="18"/>
        <v>0</v>
      </c>
      <c r="U109" s="49">
        <f t="shared" si="19"/>
        <v>0</v>
      </c>
      <c r="V109" s="37">
        <f ca="1">IF(AND(H109=0,I109=0,O109=1),INDEX(Zwangerschapsverlof!$B$66:$K$72,N109,3+D109),0)</f>
        <v>0</v>
      </c>
      <c r="W109" s="37">
        <f ca="1">IF(AND(H109=0,I109=0,S109=1),INDEX(Zwangerschapsverlof!$B$80:$K$86,R109,3+D109),0)</f>
        <v>0</v>
      </c>
      <c r="X109" s="110">
        <f t="shared" ca="1" si="20"/>
        <v>3</v>
      </c>
    </row>
    <row r="110" spans="2:24">
      <c r="B110" s="48">
        <f t="shared" ca="1" si="13"/>
        <v>44982</v>
      </c>
      <c r="C110" s="10">
        <f t="shared" ca="1" si="21"/>
        <v>44982</v>
      </c>
      <c r="D110" s="6">
        <f t="shared" ca="1" si="14"/>
        <v>6</v>
      </c>
      <c r="E110" s="10">
        <f ca="1">VLOOKUP(C110,Vakantie!O:O,1,1)</f>
        <v>44975</v>
      </c>
      <c r="F110" s="10">
        <f ca="1">INDEX(Vakantie!P:P,MATCH(E110,Vakantie!O:O,0))</f>
        <v>44983</v>
      </c>
      <c r="G110" s="6" t="str">
        <f ca="1">INDEX(Vakantie!Q:Q,MATCH(E110,Vakantie!O:O,0))</f>
        <v>Voorjaar</v>
      </c>
      <c r="H110" s="6">
        <f t="shared" ca="1" si="15"/>
        <v>1</v>
      </c>
      <c r="I110" s="6">
        <f ca="1">IFERROR(  MIN(1, VLOOKUP(C110,Vakantie!Z:Z,1,0)   ),0)</f>
        <v>0</v>
      </c>
      <c r="J110" s="6">
        <f t="shared" ca="1" si="16"/>
        <v>0</v>
      </c>
      <c r="K110" s="6">
        <f t="shared" si="17"/>
        <v>0</v>
      </c>
      <c r="L110" s="10">
        <f ca="1">VLOOKUP(C110,Zwangerschapsverlof!$B$66:$B$72,1,1)</f>
        <v>0</v>
      </c>
      <c r="M110" s="10">
        <f ca="1">INDEX(Zwangerschapsverlof!$C$66:$C$72,N110)</f>
        <v>0</v>
      </c>
      <c r="N110" s="89">
        <f ca="1">MATCH(L110,Zwangerschapsverlof!$B$66:$B$72,0)</f>
        <v>1</v>
      </c>
      <c r="O110" s="6">
        <f t="shared" ca="1" si="22"/>
        <v>0</v>
      </c>
      <c r="P110" s="10">
        <f ca="1">VLOOKUP(C110,Zwangerschapsverlof!$B$80:$B$86,1,1)</f>
        <v>0</v>
      </c>
      <c r="Q110" s="10">
        <f ca="1">INDEX(Zwangerschapsverlof!$C$80:$C$86,R110)</f>
        <v>0</v>
      </c>
      <c r="R110" s="89">
        <f ca="1">MATCH(P110,Zwangerschapsverlof!$B$80:$B$86,0)</f>
        <v>1</v>
      </c>
      <c r="S110" s="6">
        <f t="shared" ca="1" si="23"/>
        <v>0</v>
      </c>
      <c r="T110" s="37">
        <f t="shared" ca="1" si="18"/>
        <v>0</v>
      </c>
      <c r="U110" s="49">
        <f t="shared" si="19"/>
        <v>0</v>
      </c>
      <c r="V110" s="37">
        <f ca="1">IF(AND(H110=0,I110=0,O110=1),INDEX(Zwangerschapsverlof!$B$66:$K$72,N110,3+D110),0)</f>
        <v>0</v>
      </c>
      <c r="W110" s="37">
        <f ca="1">IF(AND(H110=0,I110=0,S110=1),INDEX(Zwangerschapsverlof!$B$80:$K$86,R110,3+D110),0)</f>
        <v>0</v>
      </c>
      <c r="X110" s="110">
        <f t="shared" ca="1" si="20"/>
        <v>3</v>
      </c>
    </row>
    <row r="111" spans="2:24">
      <c r="B111" s="48">
        <f t="shared" ca="1" si="13"/>
        <v>44983</v>
      </c>
      <c r="C111" s="10">
        <f t="shared" ca="1" si="21"/>
        <v>44983</v>
      </c>
      <c r="D111" s="6">
        <f t="shared" ca="1" si="14"/>
        <v>7</v>
      </c>
      <c r="E111" s="10">
        <f ca="1">VLOOKUP(C111,Vakantie!O:O,1,1)</f>
        <v>44975</v>
      </c>
      <c r="F111" s="10">
        <f ca="1">INDEX(Vakantie!P:P,MATCH(E111,Vakantie!O:O,0))</f>
        <v>44983</v>
      </c>
      <c r="G111" s="6" t="str">
        <f ca="1">INDEX(Vakantie!Q:Q,MATCH(E111,Vakantie!O:O,0))</f>
        <v>Voorjaar</v>
      </c>
      <c r="H111" s="6">
        <f t="shared" ca="1" si="15"/>
        <v>1</v>
      </c>
      <c r="I111" s="6">
        <f ca="1">IFERROR(  MIN(1, VLOOKUP(C111,Vakantie!Z:Z,1,0)   ),0)</f>
        <v>0</v>
      </c>
      <c r="J111" s="6">
        <f t="shared" ca="1" si="16"/>
        <v>0</v>
      </c>
      <c r="K111" s="6">
        <f t="shared" si="17"/>
        <v>0</v>
      </c>
      <c r="L111" s="10">
        <f ca="1">VLOOKUP(C111,Zwangerschapsverlof!$B$66:$B$72,1,1)</f>
        <v>0</v>
      </c>
      <c r="M111" s="10">
        <f ca="1">INDEX(Zwangerschapsverlof!$C$66:$C$72,N111)</f>
        <v>0</v>
      </c>
      <c r="N111" s="89">
        <f ca="1">MATCH(L111,Zwangerschapsverlof!$B$66:$B$72,0)</f>
        <v>1</v>
      </c>
      <c r="O111" s="6">
        <f t="shared" ca="1" si="22"/>
        <v>0</v>
      </c>
      <c r="P111" s="10">
        <f ca="1">VLOOKUP(C111,Zwangerschapsverlof!$B$80:$B$86,1,1)</f>
        <v>0</v>
      </c>
      <c r="Q111" s="10">
        <f ca="1">INDEX(Zwangerschapsverlof!$C$80:$C$86,R111)</f>
        <v>0</v>
      </c>
      <c r="R111" s="89">
        <f ca="1">MATCH(P111,Zwangerschapsverlof!$B$80:$B$86,0)</f>
        <v>1</v>
      </c>
      <c r="S111" s="6">
        <f t="shared" ca="1" si="23"/>
        <v>0</v>
      </c>
      <c r="T111" s="37">
        <f t="shared" ca="1" si="18"/>
        <v>0</v>
      </c>
      <c r="U111" s="49">
        <f t="shared" si="19"/>
        <v>0</v>
      </c>
      <c r="V111" s="37">
        <f ca="1">IF(AND(H111=0,I111=0,O111=1),INDEX(Zwangerschapsverlof!$B$66:$K$72,N111,3+D111),0)</f>
        <v>0</v>
      </c>
      <c r="W111" s="37">
        <f ca="1">IF(AND(H111=0,I111=0,S111=1),INDEX(Zwangerschapsverlof!$B$80:$K$86,R111,3+D111),0)</f>
        <v>0</v>
      </c>
      <c r="X111" s="110">
        <f t="shared" ca="1" si="20"/>
        <v>3</v>
      </c>
    </row>
    <row r="112" spans="2:24">
      <c r="B112" s="48">
        <f t="shared" ca="1" si="13"/>
        <v>44984</v>
      </c>
      <c r="C112" s="10">
        <f t="shared" ca="1" si="21"/>
        <v>44984</v>
      </c>
      <c r="D112" s="6">
        <f t="shared" ca="1" si="14"/>
        <v>1</v>
      </c>
      <c r="E112" s="10">
        <f ca="1">VLOOKUP(C112,Vakantie!O:O,1,1)</f>
        <v>44975</v>
      </c>
      <c r="F112" s="10">
        <f ca="1">INDEX(Vakantie!P:P,MATCH(E112,Vakantie!O:O,0))</f>
        <v>44983</v>
      </c>
      <c r="G112" s="6" t="str">
        <f ca="1">INDEX(Vakantie!Q:Q,MATCH(E112,Vakantie!O:O,0))</f>
        <v>Voorjaar</v>
      </c>
      <c r="H112" s="6">
        <f t="shared" ca="1" si="15"/>
        <v>0</v>
      </c>
      <c r="I112" s="6">
        <f ca="1">IFERROR(  MIN(1, VLOOKUP(C112,Vakantie!Z:Z,1,0)   ),0)</f>
        <v>0</v>
      </c>
      <c r="J112" s="6">
        <f t="shared" ca="1" si="16"/>
        <v>0</v>
      </c>
      <c r="K112" s="6">
        <f t="shared" si="17"/>
        <v>0</v>
      </c>
      <c r="L112" s="10">
        <f ca="1">VLOOKUP(C112,Zwangerschapsverlof!$B$66:$B$72,1,1)</f>
        <v>0</v>
      </c>
      <c r="M112" s="10">
        <f ca="1">INDEX(Zwangerschapsverlof!$C$66:$C$72,N112)</f>
        <v>0</v>
      </c>
      <c r="N112" s="89">
        <f ca="1">MATCH(L112,Zwangerschapsverlof!$B$66:$B$72,0)</f>
        <v>1</v>
      </c>
      <c r="O112" s="6">
        <f t="shared" ca="1" si="22"/>
        <v>0</v>
      </c>
      <c r="P112" s="10">
        <f ca="1">VLOOKUP(C112,Zwangerschapsverlof!$B$80:$B$86,1,1)</f>
        <v>0</v>
      </c>
      <c r="Q112" s="10">
        <f ca="1">INDEX(Zwangerschapsverlof!$C$80:$C$86,R112)</f>
        <v>0</v>
      </c>
      <c r="R112" s="89">
        <f ca="1">MATCH(P112,Zwangerschapsverlof!$B$80:$B$86,0)</f>
        <v>1</v>
      </c>
      <c r="S112" s="6">
        <f t="shared" ca="1" si="23"/>
        <v>0</v>
      </c>
      <c r="T112" s="37">
        <f t="shared" ca="1" si="18"/>
        <v>0</v>
      </c>
      <c r="U112" s="49">
        <f t="shared" si="19"/>
        <v>0</v>
      </c>
      <c r="V112" s="37">
        <f ca="1">IF(AND(H112=0,I112=0,O112=1),INDEX(Zwangerschapsverlof!$B$66:$K$72,N112,3+D112),0)</f>
        <v>0</v>
      </c>
      <c r="W112" s="37">
        <f ca="1">IF(AND(H112=0,I112=0,S112=1),INDEX(Zwangerschapsverlof!$B$80:$K$86,R112,3+D112),0)</f>
        <v>0</v>
      </c>
      <c r="X112" s="110">
        <f t="shared" ca="1" si="20"/>
        <v>3</v>
      </c>
    </row>
    <row r="113" spans="2:24">
      <c r="B113" s="48">
        <f t="shared" ca="1" si="13"/>
        <v>44985</v>
      </c>
      <c r="C113" s="10">
        <f t="shared" ca="1" si="21"/>
        <v>44985</v>
      </c>
      <c r="D113" s="6">
        <f t="shared" ca="1" si="14"/>
        <v>2</v>
      </c>
      <c r="E113" s="10">
        <f ca="1">VLOOKUP(C113,Vakantie!O:O,1,1)</f>
        <v>44975</v>
      </c>
      <c r="F113" s="10">
        <f ca="1">INDEX(Vakantie!P:P,MATCH(E113,Vakantie!O:O,0))</f>
        <v>44983</v>
      </c>
      <c r="G113" s="6" t="str">
        <f ca="1">INDEX(Vakantie!Q:Q,MATCH(E113,Vakantie!O:O,0))</f>
        <v>Voorjaar</v>
      </c>
      <c r="H113" s="6">
        <f t="shared" ca="1" si="15"/>
        <v>0</v>
      </c>
      <c r="I113" s="6">
        <f ca="1">IFERROR(  MIN(1, VLOOKUP(C113,Vakantie!Z:Z,1,0)   ),0)</f>
        <v>0</v>
      </c>
      <c r="J113" s="6">
        <f t="shared" ca="1" si="16"/>
        <v>0</v>
      </c>
      <c r="K113" s="6">
        <f t="shared" si="17"/>
        <v>0</v>
      </c>
      <c r="L113" s="10">
        <f ca="1">VLOOKUP(C113,Zwangerschapsverlof!$B$66:$B$72,1,1)</f>
        <v>0</v>
      </c>
      <c r="M113" s="10">
        <f ca="1">INDEX(Zwangerschapsverlof!$C$66:$C$72,N113)</f>
        <v>0</v>
      </c>
      <c r="N113" s="89">
        <f ca="1">MATCH(L113,Zwangerschapsverlof!$B$66:$B$72,0)</f>
        <v>1</v>
      </c>
      <c r="O113" s="6">
        <f t="shared" ca="1" si="22"/>
        <v>0</v>
      </c>
      <c r="P113" s="10">
        <f ca="1">VLOOKUP(C113,Zwangerschapsverlof!$B$80:$B$86,1,1)</f>
        <v>0</v>
      </c>
      <c r="Q113" s="10">
        <f ca="1">INDEX(Zwangerschapsverlof!$C$80:$C$86,R113)</f>
        <v>0</v>
      </c>
      <c r="R113" s="89">
        <f ca="1">MATCH(P113,Zwangerschapsverlof!$B$80:$B$86,0)</f>
        <v>1</v>
      </c>
      <c r="S113" s="6">
        <f t="shared" ca="1" si="23"/>
        <v>0</v>
      </c>
      <c r="T113" s="37">
        <f t="shared" ca="1" si="18"/>
        <v>0</v>
      </c>
      <c r="U113" s="49">
        <f t="shared" si="19"/>
        <v>0</v>
      </c>
      <c r="V113" s="37">
        <f ca="1">IF(AND(H113=0,I113=0,O113=1),INDEX(Zwangerschapsverlof!$B$66:$K$72,N113,3+D113),0)</f>
        <v>0</v>
      </c>
      <c r="W113" s="37">
        <f ca="1">IF(AND(H113=0,I113=0,S113=1),INDEX(Zwangerschapsverlof!$B$80:$K$86,R113,3+D113),0)</f>
        <v>0</v>
      </c>
      <c r="X113" s="110">
        <f t="shared" ca="1" si="20"/>
        <v>3</v>
      </c>
    </row>
    <row r="114" spans="2:24">
      <c r="B114" s="48">
        <f t="shared" ca="1" si="13"/>
        <v>44986</v>
      </c>
      <c r="C114" s="10">
        <f t="shared" ca="1" si="21"/>
        <v>44986</v>
      </c>
      <c r="D114" s="6">
        <f t="shared" ca="1" si="14"/>
        <v>3</v>
      </c>
      <c r="E114" s="10">
        <f ca="1">VLOOKUP(C114,Vakantie!O:O,1,1)</f>
        <v>44975</v>
      </c>
      <c r="F114" s="10">
        <f ca="1">INDEX(Vakantie!P:P,MATCH(E114,Vakantie!O:O,0))</f>
        <v>44983</v>
      </c>
      <c r="G114" s="6" t="str">
        <f ca="1">INDEX(Vakantie!Q:Q,MATCH(E114,Vakantie!O:O,0))</f>
        <v>Voorjaar</v>
      </c>
      <c r="H114" s="6">
        <f t="shared" ca="1" si="15"/>
        <v>0</v>
      </c>
      <c r="I114" s="6">
        <f ca="1">IFERROR(  MIN(1, VLOOKUP(C114,Vakantie!Z:Z,1,0)   ),0)</f>
        <v>0</v>
      </c>
      <c r="J114" s="6">
        <f t="shared" ca="1" si="16"/>
        <v>0</v>
      </c>
      <c r="K114" s="6">
        <f t="shared" si="17"/>
        <v>0</v>
      </c>
      <c r="L114" s="10">
        <f ca="1">VLOOKUP(C114,Zwangerschapsverlof!$B$66:$B$72,1,1)</f>
        <v>0</v>
      </c>
      <c r="M114" s="10">
        <f ca="1">INDEX(Zwangerschapsverlof!$C$66:$C$72,N114)</f>
        <v>0</v>
      </c>
      <c r="N114" s="89">
        <f ca="1">MATCH(L114,Zwangerschapsverlof!$B$66:$B$72,0)</f>
        <v>1</v>
      </c>
      <c r="O114" s="6">
        <f t="shared" ca="1" si="22"/>
        <v>0</v>
      </c>
      <c r="P114" s="10">
        <f ca="1">VLOOKUP(C114,Zwangerschapsverlof!$B$80:$B$86,1,1)</f>
        <v>0</v>
      </c>
      <c r="Q114" s="10">
        <f ca="1">INDEX(Zwangerschapsverlof!$C$80:$C$86,R114)</f>
        <v>0</v>
      </c>
      <c r="R114" s="89">
        <f ca="1">MATCH(P114,Zwangerschapsverlof!$B$80:$B$86,0)</f>
        <v>1</v>
      </c>
      <c r="S114" s="6">
        <f t="shared" ca="1" si="23"/>
        <v>0</v>
      </c>
      <c r="T114" s="37">
        <f t="shared" ca="1" si="18"/>
        <v>0</v>
      </c>
      <c r="U114" s="49">
        <f t="shared" si="19"/>
        <v>0</v>
      </c>
      <c r="V114" s="37">
        <f ca="1">IF(AND(H114=0,I114=0,O114=1),INDEX(Zwangerschapsverlof!$B$66:$K$72,N114,3+D114),0)</f>
        <v>0</v>
      </c>
      <c r="W114" s="37">
        <f ca="1">IF(AND(H114=0,I114=0,S114=1),INDEX(Zwangerschapsverlof!$B$80:$K$86,R114,3+D114),0)</f>
        <v>0</v>
      </c>
      <c r="X114" s="110">
        <f t="shared" ca="1" si="20"/>
        <v>3</v>
      </c>
    </row>
    <row r="115" spans="2:24">
      <c r="B115" s="48">
        <f t="shared" ca="1" si="13"/>
        <v>44987</v>
      </c>
      <c r="C115" s="10">
        <f t="shared" ca="1" si="21"/>
        <v>44987</v>
      </c>
      <c r="D115" s="6">
        <f t="shared" ca="1" si="14"/>
        <v>4</v>
      </c>
      <c r="E115" s="10">
        <f ca="1">VLOOKUP(C115,Vakantie!O:O,1,1)</f>
        <v>44975</v>
      </c>
      <c r="F115" s="10">
        <f ca="1">INDEX(Vakantie!P:P,MATCH(E115,Vakantie!O:O,0))</f>
        <v>44983</v>
      </c>
      <c r="G115" s="6" t="str">
        <f ca="1">INDEX(Vakantie!Q:Q,MATCH(E115,Vakantie!O:O,0))</f>
        <v>Voorjaar</v>
      </c>
      <c r="H115" s="6">
        <f t="shared" ca="1" si="15"/>
        <v>0</v>
      </c>
      <c r="I115" s="6">
        <f ca="1">IFERROR(  MIN(1, VLOOKUP(C115,Vakantie!Z:Z,1,0)   ),0)</f>
        <v>0</v>
      </c>
      <c r="J115" s="6">
        <f t="shared" ca="1" si="16"/>
        <v>0</v>
      </c>
      <c r="K115" s="6">
        <f t="shared" si="17"/>
        <v>0</v>
      </c>
      <c r="L115" s="10">
        <f ca="1">VLOOKUP(C115,Zwangerschapsverlof!$B$66:$B$72,1,1)</f>
        <v>0</v>
      </c>
      <c r="M115" s="10">
        <f ca="1">INDEX(Zwangerschapsverlof!$C$66:$C$72,N115)</f>
        <v>0</v>
      </c>
      <c r="N115" s="89">
        <f ca="1">MATCH(L115,Zwangerschapsverlof!$B$66:$B$72,0)</f>
        <v>1</v>
      </c>
      <c r="O115" s="6">
        <f t="shared" ca="1" si="22"/>
        <v>0</v>
      </c>
      <c r="P115" s="10">
        <f ca="1">VLOOKUP(C115,Zwangerschapsverlof!$B$80:$B$86,1,1)</f>
        <v>0</v>
      </c>
      <c r="Q115" s="10">
        <f ca="1">INDEX(Zwangerschapsverlof!$C$80:$C$86,R115)</f>
        <v>0</v>
      </c>
      <c r="R115" s="89">
        <f ca="1">MATCH(P115,Zwangerschapsverlof!$B$80:$B$86,0)</f>
        <v>1</v>
      </c>
      <c r="S115" s="6">
        <f t="shared" ca="1" si="23"/>
        <v>0</v>
      </c>
      <c r="T115" s="37">
        <f t="shared" ca="1" si="18"/>
        <v>0</v>
      </c>
      <c r="U115" s="49">
        <f t="shared" si="19"/>
        <v>0</v>
      </c>
      <c r="V115" s="37">
        <f ca="1">IF(AND(H115=0,I115=0,O115=1),INDEX(Zwangerschapsverlof!$B$66:$K$72,N115,3+D115),0)</f>
        <v>0</v>
      </c>
      <c r="W115" s="37">
        <f ca="1">IF(AND(H115=0,I115=0,S115=1),INDEX(Zwangerschapsverlof!$B$80:$K$86,R115,3+D115),0)</f>
        <v>0</v>
      </c>
      <c r="X115" s="110">
        <f t="shared" ca="1" si="20"/>
        <v>3</v>
      </c>
    </row>
    <row r="116" spans="2:24">
      <c r="B116" s="48">
        <f t="shared" ca="1" si="13"/>
        <v>44988</v>
      </c>
      <c r="C116" s="10">
        <f t="shared" ca="1" si="21"/>
        <v>44988</v>
      </c>
      <c r="D116" s="6">
        <f t="shared" ca="1" si="14"/>
        <v>5</v>
      </c>
      <c r="E116" s="10">
        <f ca="1">VLOOKUP(C116,Vakantie!O:O,1,1)</f>
        <v>44975</v>
      </c>
      <c r="F116" s="10">
        <f ca="1">INDEX(Vakantie!P:P,MATCH(E116,Vakantie!O:O,0))</f>
        <v>44983</v>
      </c>
      <c r="G116" s="6" t="str">
        <f ca="1">INDEX(Vakantie!Q:Q,MATCH(E116,Vakantie!O:O,0))</f>
        <v>Voorjaar</v>
      </c>
      <c r="H116" s="6">
        <f t="shared" ca="1" si="15"/>
        <v>0</v>
      </c>
      <c r="I116" s="6">
        <f ca="1">IFERROR(  MIN(1, VLOOKUP(C116,Vakantie!Z:Z,1,0)   ),0)</f>
        <v>0</v>
      </c>
      <c r="J116" s="6">
        <f t="shared" ca="1" si="16"/>
        <v>0</v>
      </c>
      <c r="K116" s="6">
        <f t="shared" si="17"/>
        <v>0</v>
      </c>
      <c r="L116" s="10">
        <f ca="1">VLOOKUP(C116,Zwangerschapsverlof!$B$66:$B$72,1,1)</f>
        <v>0</v>
      </c>
      <c r="M116" s="10">
        <f ca="1">INDEX(Zwangerschapsverlof!$C$66:$C$72,N116)</f>
        <v>0</v>
      </c>
      <c r="N116" s="89">
        <f ca="1">MATCH(L116,Zwangerschapsverlof!$B$66:$B$72,0)</f>
        <v>1</v>
      </c>
      <c r="O116" s="6">
        <f t="shared" ca="1" si="22"/>
        <v>0</v>
      </c>
      <c r="P116" s="10">
        <f ca="1">VLOOKUP(C116,Zwangerschapsverlof!$B$80:$B$86,1,1)</f>
        <v>0</v>
      </c>
      <c r="Q116" s="10">
        <f ca="1">INDEX(Zwangerschapsverlof!$C$80:$C$86,R116)</f>
        <v>0</v>
      </c>
      <c r="R116" s="89">
        <f ca="1">MATCH(P116,Zwangerschapsverlof!$B$80:$B$86,0)</f>
        <v>1</v>
      </c>
      <c r="S116" s="6">
        <f t="shared" ca="1" si="23"/>
        <v>0</v>
      </c>
      <c r="T116" s="37">
        <f t="shared" ca="1" si="18"/>
        <v>0</v>
      </c>
      <c r="U116" s="49">
        <f t="shared" si="19"/>
        <v>0</v>
      </c>
      <c r="V116" s="37">
        <f ca="1">IF(AND(H116=0,I116=0,O116=1),INDEX(Zwangerschapsverlof!$B$66:$K$72,N116,3+D116),0)</f>
        <v>0</v>
      </c>
      <c r="W116" s="37">
        <f ca="1">IF(AND(H116=0,I116=0,S116=1),INDEX(Zwangerschapsverlof!$B$80:$K$86,R116,3+D116),0)</f>
        <v>0</v>
      </c>
      <c r="X116" s="110">
        <f t="shared" ca="1" si="20"/>
        <v>3</v>
      </c>
    </row>
    <row r="117" spans="2:24">
      <c r="B117" s="48">
        <f t="shared" ca="1" si="13"/>
        <v>44989</v>
      </c>
      <c r="C117" s="10">
        <f t="shared" ca="1" si="21"/>
        <v>44989</v>
      </c>
      <c r="D117" s="6">
        <f t="shared" ca="1" si="14"/>
        <v>6</v>
      </c>
      <c r="E117" s="10">
        <f ca="1">VLOOKUP(C117,Vakantie!O:O,1,1)</f>
        <v>44975</v>
      </c>
      <c r="F117" s="10">
        <f ca="1">INDEX(Vakantie!P:P,MATCH(E117,Vakantie!O:O,0))</f>
        <v>44983</v>
      </c>
      <c r="G117" s="6" t="str">
        <f ca="1">INDEX(Vakantie!Q:Q,MATCH(E117,Vakantie!O:O,0))</f>
        <v>Voorjaar</v>
      </c>
      <c r="H117" s="6">
        <f t="shared" ca="1" si="15"/>
        <v>0</v>
      </c>
      <c r="I117" s="6">
        <f ca="1">IFERROR(  MIN(1, VLOOKUP(C117,Vakantie!Z:Z,1,0)   ),0)</f>
        <v>0</v>
      </c>
      <c r="J117" s="6">
        <f t="shared" ca="1" si="16"/>
        <v>0</v>
      </c>
      <c r="K117" s="6">
        <f t="shared" si="17"/>
        <v>0</v>
      </c>
      <c r="L117" s="10">
        <f ca="1">VLOOKUP(C117,Zwangerschapsverlof!$B$66:$B$72,1,1)</f>
        <v>0</v>
      </c>
      <c r="M117" s="10">
        <f ca="1">INDEX(Zwangerschapsverlof!$C$66:$C$72,N117)</f>
        <v>0</v>
      </c>
      <c r="N117" s="89">
        <f ca="1">MATCH(L117,Zwangerschapsverlof!$B$66:$B$72,0)</f>
        <v>1</v>
      </c>
      <c r="O117" s="6">
        <f t="shared" ca="1" si="22"/>
        <v>0</v>
      </c>
      <c r="P117" s="10">
        <f ca="1">VLOOKUP(C117,Zwangerschapsverlof!$B$80:$B$86,1,1)</f>
        <v>0</v>
      </c>
      <c r="Q117" s="10">
        <f ca="1">INDEX(Zwangerschapsverlof!$C$80:$C$86,R117)</f>
        <v>0</v>
      </c>
      <c r="R117" s="89">
        <f ca="1">MATCH(P117,Zwangerschapsverlof!$B$80:$B$86,0)</f>
        <v>1</v>
      </c>
      <c r="S117" s="6">
        <f t="shared" ca="1" si="23"/>
        <v>0</v>
      </c>
      <c r="T117" s="37">
        <f t="shared" ca="1" si="18"/>
        <v>0</v>
      </c>
      <c r="U117" s="49">
        <f t="shared" si="19"/>
        <v>0</v>
      </c>
      <c r="V117" s="37">
        <f ca="1">IF(AND(H117=0,I117=0,O117=1),INDEX(Zwangerschapsverlof!$B$66:$K$72,N117,3+D117),0)</f>
        <v>0</v>
      </c>
      <c r="W117" s="37">
        <f ca="1">IF(AND(H117=0,I117=0,S117=1),INDEX(Zwangerschapsverlof!$B$80:$K$86,R117,3+D117),0)</f>
        <v>0</v>
      </c>
      <c r="X117" s="110">
        <f t="shared" ca="1" si="20"/>
        <v>3</v>
      </c>
    </row>
    <row r="118" spans="2:24">
      <c r="B118" s="48">
        <f t="shared" ca="1" si="13"/>
        <v>44990</v>
      </c>
      <c r="C118" s="10">
        <f t="shared" ca="1" si="21"/>
        <v>44990</v>
      </c>
      <c r="D118" s="6">
        <f t="shared" ca="1" si="14"/>
        <v>7</v>
      </c>
      <c r="E118" s="10">
        <f ca="1">VLOOKUP(C118,Vakantie!O:O,1,1)</f>
        <v>44975</v>
      </c>
      <c r="F118" s="10">
        <f ca="1">INDEX(Vakantie!P:P,MATCH(E118,Vakantie!O:O,0))</f>
        <v>44983</v>
      </c>
      <c r="G118" s="6" t="str">
        <f ca="1">INDEX(Vakantie!Q:Q,MATCH(E118,Vakantie!O:O,0))</f>
        <v>Voorjaar</v>
      </c>
      <c r="H118" s="6">
        <f t="shared" ca="1" si="15"/>
        <v>0</v>
      </c>
      <c r="I118" s="6">
        <f ca="1">IFERROR(  MIN(1, VLOOKUP(C118,Vakantie!Z:Z,1,0)   ),0)</f>
        <v>0</v>
      </c>
      <c r="J118" s="6">
        <f t="shared" ca="1" si="16"/>
        <v>0</v>
      </c>
      <c r="K118" s="6">
        <f t="shared" si="17"/>
        <v>0</v>
      </c>
      <c r="L118" s="10">
        <f ca="1">VLOOKUP(C118,Zwangerschapsverlof!$B$66:$B$72,1,1)</f>
        <v>0</v>
      </c>
      <c r="M118" s="10">
        <f ca="1">INDEX(Zwangerschapsverlof!$C$66:$C$72,N118)</f>
        <v>0</v>
      </c>
      <c r="N118" s="89">
        <f ca="1">MATCH(L118,Zwangerschapsverlof!$B$66:$B$72,0)</f>
        <v>1</v>
      </c>
      <c r="O118" s="6">
        <f t="shared" ca="1" si="22"/>
        <v>0</v>
      </c>
      <c r="P118" s="10">
        <f ca="1">VLOOKUP(C118,Zwangerschapsverlof!$B$80:$B$86,1,1)</f>
        <v>0</v>
      </c>
      <c r="Q118" s="10">
        <f ca="1">INDEX(Zwangerschapsverlof!$C$80:$C$86,R118)</f>
        <v>0</v>
      </c>
      <c r="R118" s="89">
        <f ca="1">MATCH(P118,Zwangerschapsverlof!$B$80:$B$86,0)</f>
        <v>1</v>
      </c>
      <c r="S118" s="6">
        <f t="shared" ca="1" si="23"/>
        <v>0</v>
      </c>
      <c r="T118" s="37">
        <f t="shared" ca="1" si="18"/>
        <v>0</v>
      </c>
      <c r="U118" s="49">
        <f t="shared" si="19"/>
        <v>0</v>
      </c>
      <c r="V118" s="37">
        <f ca="1">IF(AND(H118=0,I118=0,O118=1),INDEX(Zwangerschapsverlof!$B$66:$K$72,N118,3+D118),0)</f>
        <v>0</v>
      </c>
      <c r="W118" s="37">
        <f ca="1">IF(AND(H118=0,I118=0,S118=1),INDEX(Zwangerschapsverlof!$B$80:$K$86,R118,3+D118),0)</f>
        <v>0</v>
      </c>
      <c r="X118" s="110">
        <f t="shared" ca="1" si="20"/>
        <v>3</v>
      </c>
    </row>
    <row r="119" spans="2:24">
      <c r="B119" s="48">
        <f t="shared" ca="1" si="13"/>
        <v>44991</v>
      </c>
      <c r="C119" s="10">
        <f t="shared" ca="1" si="21"/>
        <v>44991</v>
      </c>
      <c r="D119" s="6">
        <f t="shared" ca="1" si="14"/>
        <v>1</v>
      </c>
      <c r="E119" s="10">
        <f ca="1">VLOOKUP(C119,Vakantie!O:O,1,1)</f>
        <v>44975</v>
      </c>
      <c r="F119" s="10">
        <f ca="1">INDEX(Vakantie!P:P,MATCH(E119,Vakantie!O:O,0))</f>
        <v>44983</v>
      </c>
      <c r="G119" s="6" t="str">
        <f ca="1">INDEX(Vakantie!Q:Q,MATCH(E119,Vakantie!O:O,0))</f>
        <v>Voorjaar</v>
      </c>
      <c r="H119" s="6">
        <f t="shared" ca="1" si="15"/>
        <v>0</v>
      </c>
      <c r="I119" s="6">
        <f ca="1">IFERROR(  MIN(1, VLOOKUP(C119,Vakantie!Z:Z,1,0)   ),0)</f>
        <v>0</v>
      </c>
      <c r="J119" s="6">
        <f t="shared" ca="1" si="16"/>
        <v>0</v>
      </c>
      <c r="K119" s="6">
        <f t="shared" si="17"/>
        <v>0</v>
      </c>
      <c r="L119" s="10">
        <f ca="1">VLOOKUP(C119,Zwangerschapsverlof!$B$66:$B$72,1,1)</f>
        <v>0</v>
      </c>
      <c r="M119" s="10">
        <f ca="1">INDEX(Zwangerschapsverlof!$C$66:$C$72,N119)</f>
        <v>0</v>
      </c>
      <c r="N119" s="89">
        <f ca="1">MATCH(L119,Zwangerschapsverlof!$B$66:$B$72,0)</f>
        <v>1</v>
      </c>
      <c r="O119" s="6">
        <f t="shared" ca="1" si="22"/>
        <v>0</v>
      </c>
      <c r="P119" s="10">
        <f ca="1">VLOOKUP(C119,Zwangerschapsverlof!$B$80:$B$86,1,1)</f>
        <v>0</v>
      </c>
      <c r="Q119" s="10">
        <f ca="1">INDEX(Zwangerschapsverlof!$C$80:$C$86,R119)</f>
        <v>0</v>
      </c>
      <c r="R119" s="89">
        <f ca="1">MATCH(P119,Zwangerschapsverlof!$B$80:$B$86,0)</f>
        <v>1</v>
      </c>
      <c r="S119" s="6">
        <f t="shared" ca="1" si="23"/>
        <v>0</v>
      </c>
      <c r="T119" s="37">
        <f t="shared" ca="1" si="18"/>
        <v>0</v>
      </c>
      <c r="U119" s="49">
        <f t="shared" si="19"/>
        <v>0</v>
      </c>
      <c r="V119" s="37">
        <f ca="1">IF(AND(H119=0,I119=0,O119=1),INDEX(Zwangerschapsverlof!$B$66:$K$72,N119,3+D119),0)</f>
        <v>0</v>
      </c>
      <c r="W119" s="37">
        <f ca="1">IF(AND(H119=0,I119=0,S119=1),INDEX(Zwangerschapsverlof!$B$80:$K$86,R119,3+D119),0)</f>
        <v>0</v>
      </c>
      <c r="X119" s="110">
        <f t="shared" ca="1" si="20"/>
        <v>3</v>
      </c>
    </row>
    <row r="120" spans="2:24">
      <c r="B120" s="48">
        <f t="shared" ca="1" si="13"/>
        <v>44992</v>
      </c>
      <c r="C120" s="10">
        <f t="shared" ca="1" si="21"/>
        <v>44992</v>
      </c>
      <c r="D120" s="6">
        <f t="shared" ca="1" si="14"/>
        <v>2</v>
      </c>
      <c r="E120" s="10">
        <f ca="1">VLOOKUP(C120,Vakantie!O:O,1,1)</f>
        <v>44975</v>
      </c>
      <c r="F120" s="10">
        <f ca="1">INDEX(Vakantie!P:P,MATCH(E120,Vakantie!O:O,0))</f>
        <v>44983</v>
      </c>
      <c r="G120" s="6" t="str">
        <f ca="1">INDEX(Vakantie!Q:Q,MATCH(E120,Vakantie!O:O,0))</f>
        <v>Voorjaar</v>
      </c>
      <c r="H120" s="6">
        <f t="shared" ca="1" si="15"/>
        <v>0</v>
      </c>
      <c r="I120" s="6">
        <f ca="1">IFERROR(  MIN(1, VLOOKUP(C120,Vakantie!Z:Z,1,0)   ),0)</f>
        <v>0</v>
      </c>
      <c r="J120" s="6">
        <f t="shared" ca="1" si="16"/>
        <v>0</v>
      </c>
      <c r="K120" s="6">
        <f t="shared" si="17"/>
        <v>0</v>
      </c>
      <c r="L120" s="10">
        <f ca="1">VLOOKUP(C120,Zwangerschapsverlof!$B$66:$B$72,1,1)</f>
        <v>0</v>
      </c>
      <c r="M120" s="10">
        <f ca="1">INDEX(Zwangerschapsverlof!$C$66:$C$72,N120)</f>
        <v>0</v>
      </c>
      <c r="N120" s="89">
        <f ca="1">MATCH(L120,Zwangerschapsverlof!$B$66:$B$72,0)</f>
        <v>1</v>
      </c>
      <c r="O120" s="6">
        <f t="shared" ca="1" si="22"/>
        <v>0</v>
      </c>
      <c r="P120" s="10">
        <f ca="1">VLOOKUP(C120,Zwangerschapsverlof!$B$80:$B$86,1,1)</f>
        <v>0</v>
      </c>
      <c r="Q120" s="10">
        <f ca="1">INDEX(Zwangerschapsverlof!$C$80:$C$86,R120)</f>
        <v>0</v>
      </c>
      <c r="R120" s="89">
        <f ca="1">MATCH(P120,Zwangerschapsverlof!$B$80:$B$86,0)</f>
        <v>1</v>
      </c>
      <c r="S120" s="6">
        <f t="shared" ca="1" si="23"/>
        <v>0</v>
      </c>
      <c r="T120" s="37">
        <f t="shared" ca="1" si="18"/>
        <v>0</v>
      </c>
      <c r="U120" s="49">
        <f t="shared" si="19"/>
        <v>0</v>
      </c>
      <c r="V120" s="37">
        <f ca="1">IF(AND(H120=0,I120=0,O120=1),INDEX(Zwangerschapsverlof!$B$66:$K$72,N120,3+D120),0)</f>
        <v>0</v>
      </c>
      <c r="W120" s="37">
        <f ca="1">IF(AND(H120=0,I120=0,S120=1),INDEX(Zwangerschapsverlof!$B$80:$K$86,R120,3+D120),0)</f>
        <v>0</v>
      </c>
      <c r="X120" s="110">
        <f t="shared" ca="1" si="20"/>
        <v>3</v>
      </c>
    </row>
    <row r="121" spans="2:24">
      <c r="B121" s="48">
        <f t="shared" ca="1" si="13"/>
        <v>44993</v>
      </c>
      <c r="C121" s="10">
        <f t="shared" ca="1" si="21"/>
        <v>44993</v>
      </c>
      <c r="D121" s="6">
        <f t="shared" ca="1" si="14"/>
        <v>3</v>
      </c>
      <c r="E121" s="10">
        <f ca="1">VLOOKUP(C121,Vakantie!O:O,1,1)</f>
        <v>44975</v>
      </c>
      <c r="F121" s="10">
        <f ca="1">INDEX(Vakantie!P:P,MATCH(E121,Vakantie!O:O,0))</f>
        <v>44983</v>
      </c>
      <c r="G121" s="6" t="str">
        <f ca="1">INDEX(Vakantie!Q:Q,MATCH(E121,Vakantie!O:O,0))</f>
        <v>Voorjaar</v>
      </c>
      <c r="H121" s="6">
        <f t="shared" ca="1" si="15"/>
        <v>0</v>
      </c>
      <c r="I121" s="6">
        <f ca="1">IFERROR(  MIN(1, VLOOKUP(C121,Vakantie!Z:Z,1,0)   ),0)</f>
        <v>0</v>
      </c>
      <c r="J121" s="6">
        <f t="shared" ca="1" si="16"/>
        <v>0</v>
      </c>
      <c r="K121" s="6">
        <f t="shared" si="17"/>
        <v>0</v>
      </c>
      <c r="L121" s="10">
        <f ca="1">VLOOKUP(C121,Zwangerschapsverlof!$B$66:$B$72,1,1)</f>
        <v>0</v>
      </c>
      <c r="M121" s="10">
        <f ca="1">INDEX(Zwangerschapsverlof!$C$66:$C$72,N121)</f>
        <v>0</v>
      </c>
      <c r="N121" s="89">
        <f ca="1">MATCH(L121,Zwangerschapsverlof!$B$66:$B$72,0)</f>
        <v>1</v>
      </c>
      <c r="O121" s="6">
        <f t="shared" ca="1" si="22"/>
        <v>0</v>
      </c>
      <c r="P121" s="10">
        <f ca="1">VLOOKUP(C121,Zwangerschapsverlof!$B$80:$B$86,1,1)</f>
        <v>0</v>
      </c>
      <c r="Q121" s="10">
        <f ca="1">INDEX(Zwangerschapsverlof!$C$80:$C$86,R121)</f>
        <v>0</v>
      </c>
      <c r="R121" s="89">
        <f ca="1">MATCH(P121,Zwangerschapsverlof!$B$80:$B$86,0)</f>
        <v>1</v>
      </c>
      <c r="S121" s="6">
        <f t="shared" ca="1" si="23"/>
        <v>0</v>
      </c>
      <c r="T121" s="37">
        <f t="shared" ca="1" si="18"/>
        <v>0</v>
      </c>
      <c r="U121" s="49">
        <f t="shared" si="19"/>
        <v>0</v>
      </c>
      <c r="V121" s="37">
        <f ca="1">IF(AND(H121=0,I121=0,O121=1),INDEX(Zwangerschapsverlof!$B$66:$K$72,N121,3+D121),0)</f>
        <v>0</v>
      </c>
      <c r="W121" s="37">
        <f ca="1">IF(AND(H121=0,I121=0,S121=1),INDEX(Zwangerschapsverlof!$B$80:$K$86,R121,3+D121),0)</f>
        <v>0</v>
      </c>
      <c r="X121" s="110">
        <f t="shared" ca="1" si="20"/>
        <v>3</v>
      </c>
    </row>
    <row r="122" spans="2:24">
      <c r="B122" s="48">
        <f t="shared" ca="1" si="13"/>
        <v>44994</v>
      </c>
      <c r="C122" s="10">
        <f t="shared" ca="1" si="21"/>
        <v>44994</v>
      </c>
      <c r="D122" s="6">
        <f t="shared" ca="1" si="14"/>
        <v>4</v>
      </c>
      <c r="E122" s="10">
        <f ca="1">VLOOKUP(C122,Vakantie!O:O,1,1)</f>
        <v>44975</v>
      </c>
      <c r="F122" s="10">
        <f ca="1">INDEX(Vakantie!P:P,MATCH(E122,Vakantie!O:O,0))</f>
        <v>44983</v>
      </c>
      <c r="G122" s="6" t="str">
        <f ca="1">INDEX(Vakantie!Q:Q,MATCH(E122,Vakantie!O:O,0))</f>
        <v>Voorjaar</v>
      </c>
      <c r="H122" s="6">
        <f t="shared" ca="1" si="15"/>
        <v>0</v>
      </c>
      <c r="I122" s="6">
        <f ca="1">IFERROR(  MIN(1, VLOOKUP(C122,Vakantie!Z:Z,1,0)   ),0)</f>
        <v>0</v>
      </c>
      <c r="J122" s="6">
        <f t="shared" ca="1" si="16"/>
        <v>0</v>
      </c>
      <c r="K122" s="6">
        <f t="shared" si="17"/>
        <v>0</v>
      </c>
      <c r="L122" s="10">
        <f ca="1">VLOOKUP(C122,Zwangerschapsverlof!$B$66:$B$72,1,1)</f>
        <v>0</v>
      </c>
      <c r="M122" s="10">
        <f ca="1">INDEX(Zwangerschapsverlof!$C$66:$C$72,N122)</f>
        <v>0</v>
      </c>
      <c r="N122" s="89">
        <f ca="1">MATCH(L122,Zwangerschapsverlof!$B$66:$B$72,0)</f>
        <v>1</v>
      </c>
      <c r="O122" s="6">
        <f t="shared" ca="1" si="22"/>
        <v>0</v>
      </c>
      <c r="P122" s="10">
        <f ca="1">VLOOKUP(C122,Zwangerschapsverlof!$B$80:$B$86,1,1)</f>
        <v>0</v>
      </c>
      <c r="Q122" s="10">
        <f ca="1">INDEX(Zwangerschapsverlof!$C$80:$C$86,R122)</f>
        <v>0</v>
      </c>
      <c r="R122" s="89">
        <f ca="1">MATCH(P122,Zwangerschapsverlof!$B$80:$B$86,0)</f>
        <v>1</v>
      </c>
      <c r="S122" s="6">
        <f t="shared" ca="1" si="23"/>
        <v>0</v>
      </c>
      <c r="T122" s="37">
        <f t="shared" ca="1" si="18"/>
        <v>0</v>
      </c>
      <c r="U122" s="49">
        <f t="shared" si="19"/>
        <v>0</v>
      </c>
      <c r="V122" s="37">
        <f ca="1">IF(AND(H122=0,I122=0,O122=1),INDEX(Zwangerschapsverlof!$B$66:$K$72,N122,3+D122),0)</f>
        <v>0</v>
      </c>
      <c r="W122" s="37">
        <f ca="1">IF(AND(H122=0,I122=0,S122=1),INDEX(Zwangerschapsverlof!$B$80:$K$86,R122,3+D122),0)</f>
        <v>0</v>
      </c>
      <c r="X122" s="110">
        <f t="shared" ca="1" si="20"/>
        <v>3</v>
      </c>
    </row>
    <row r="123" spans="2:24">
      <c r="B123" s="48">
        <f t="shared" ca="1" si="13"/>
        <v>44995</v>
      </c>
      <c r="C123" s="10">
        <f t="shared" ca="1" si="21"/>
        <v>44995</v>
      </c>
      <c r="D123" s="6">
        <f t="shared" ca="1" si="14"/>
        <v>5</v>
      </c>
      <c r="E123" s="10">
        <f ca="1">VLOOKUP(C123,Vakantie!O:O,1,1)</f>
        <v>44975</v>
      </c>
      <c r="F123" s="10">
        <f ca="1">INDEX(Vakantie!P:P,MATCH(E123,Vakantie!O:O,0))</f>
        <v>44983</v>
      </c>
      <c r="G123" s="6" t="str">
        <f ca="1">INDEX(Vakantie!Q:Q,MATCH(E123,Vakantie!O:O,0))</f>
        <v>Voorjaar</v>
      </c>
      <c r="H123" s="6">
        <f t="shared" ca="1" si="15"/>
        <v>0</v>
      </c>
      <c r="I123" s="6">
        <f ca="1">IFERROR(  MIN(1, VLOOKUP(C123,Vakantie!Z:Z,1,0)   ),0)</f>
        <v>0</v>
      </c>
      <c r="J123" s="6">
        <f t="shared" ca="1" si="16"/>
        <v>0</v>
      </c>
      <c r="K123" s="6">
        <f t="shared" si="17"/>
        <v>0</v>
      </c>
      <c r="L123" s="10">
        <f ca="1">VLOOKUP(C123,Zwangerschapsverlof!$B$66:$B$72,1,1)</f>
        <v>0</v>
      </c>
      <c r="M123" s="10">
        <f ca="1">INDEX(Zwangerschapsverlof!$C$66:$C$72,N123)</f>
        <v>0</v>
      </c>
      <c r="N123" s="89">
        <f ca="1">MATCH(L123,Zwangerschapsverlof!$B$66:$B$72,0)</f>
        <v>1</v>
      </c>
      <c r="O123" s="6">
        <f t="shared" ca="1" si="22"/>
        <v>0</v>
      </c>
      <c r="P123" s="10">
        <f ca="1">VLOOKUP(C123,Zwangerschapsverlof!$B$80:$B$86,1,1)</f>
        <v>0</v>
      </c>
      <c r="Q123" s="10">
        <f ca="1">INDEX(Zwangerschapsverlof!$C$80:$C$86,R123)</f>
        <v>0</v>
      </c>
      <c r="R123" s="89">
        <f ca="1">MATCH(P123,Zwangerschapsverlof!$B$80:$B$86,0)</f>
        <v>1</v>
      </c>
      <c r="S123" s="6">
        <f t="shared" ca="1" si="23"/>
        <v>0</v>
      </c>
      <c r="T123" s="37">
        <f t="shared" ca="1" si="18"/>
        <v>0</v>
      </c>
      <c r="U123" s="49">
        <f t="shared" si="19"/>
        <v>0</v>
      </c>
      <c r="V123" s="37">
        <f ca="1">IF(AND(H123=0,I123=0,O123=1),INDEX(Zwangerschapsverlof!$B$66:$K$72,N123,3+D123),0)</f>
        <v>0</v>
      </c>
      <c r="W123" s="37">
        <f ca="1">IF(AND(H123=0,I123=0,S123=1),INDEX(Zwangerschapsverlof!$B$80:$K$86,R123,3+D123),0)</f>
        <v>0</v>
      </c>
      <c r="X123" s="110">
        <f t="shared" ca="1" si="20"/>
        <v>3</v>
      </c>
    </row>
    <row r="124" spans="2:24">
      <c r="B124" s="48">
        <f t="shared" ca="1" si="13"/>
        <v>44996</v>
      </c>
      <c r="C124" s="10">
        <f t="shared" ca="1" si="21"/>
        <v>44996</v>
      </c>
      <c r="D124" s="6">
        <f t="shared" ca="1" si="14"/>
        <v>6</v>
      </c>
      <c r="E124" s="10">
        <f ca="1">VLOOKUP(C124,Vakantie!O:O,1,1)</f>
        <v>44975</v>
      </c>
      <c r="F124" s="10">
        <f ca="1">INDEX(Vakantie!P:P,MATCH(E124,Vakantie!O:O,0))</f>
        <v>44983</v>
      </c>
      <c r="G124" s="6" t="str">
        <f ca="1">INDEX(Vakantie!Q:Q,MATCH(E124,Vakantie!O:O,0))</f>
        <v>Voorjaar</v>
      </c>
      <c r="H124" s="6">
        <f t="shared" ca="1" si="15"/>
        <v>0</v>
      </c>
      <c r="I124" s="6">
        <f ca="1">IFERROR(  MIN(1, VLOOKUP(C124,Vakantie!Z:Z,1,0)   ),0)</f>
        <v>0</v>
      </c>
      <c r="J124" s="6">
        <f t="shared" ca="1" si="16"/>
        <v>0</v>
      </c>
      <c r="K124" s="6">
        <f t="shared" si="17"/>
        <v>0</v>
      </c>
      <c r="L124" s="10">
        <f ca="1">VLOOKUP(C124,Zwangerschapsverlof!$B$66:$B$72,1,1)</f>
        <v>0</v>
      </c>
      <c r="M124" s="10">
        <f ca="1">INDEX(Zwangerschapsverlof!$C$66:$C$72,N124)</f>
        <v>0</v>
      </c>
      <c r="N124" s="89">
        <f ca="1">MATCH(L124,Zwangerschapsverlof!$B$66:$B$72,0)</f>
        <v>1</v>
      </c>
      <c r="O124" s="6">
        <f t="shared" ca="1" si="22"/>
        <v>0</v>
      </c>
      <c r="P124" s="10">
        <f ca="1">VLOOKUP(C124,Zwangerschapsverlof!$B$80:$B$86,1,1)</f>
        <v>0</v>
      </c>
      <c r="Q124" s="10">
        <f ca="1">INDEX(Zwangerschapsverlof!$C$80:$C$86,R124)</f>
        <v>0</v>
      </c>
      <c r="R124" s="89">
        <f ca="1">MATCH(P124,Zwangerschapsverlof!$B$80:$B$86,0)</f>
        <v>1</v>
      </c>
      <c r="S124" s="6">
        <f t="shared" ca="1" si="23"/>
        <v>0</v>
      </c>
      <c r="T124" s="37">
        <f t="shared" ca="1" si="18"/>
        <v>0</v>
      </c>
      <c r="U124" s="49">
        <f t="shared" si="19"/>
        <v>0</v>
      </c>
      <c r="V124" s="37">
        <f ca="1">IF(AND(H124=0,I124=0,O124=1),INDEX(Zwangerschapsverlof!$B$66:$K$72,N124,3+D124),0)</f>
        <v>0</v>
      </c>
      <c r="W124" s="37">
        <f ca="1">IF(AND(H124=0,I124=0,S124=1),INDEX(Zwangerschapsverlof!$B$80:$K$86,R124,3+D124),0)</f>
        <v>0</v>
      </c>
      <c r="X124" s="110">
        <f t="shared" ca="1" si="20"/>
        <v>3</v>
      </c>
    </row>
    <row r="125" spans="2:24">
      <c r="B125" s="48">
        <f t="shared" ca="1" si="13"/>
        <v>44997</v>
      </c>
      <c r="C125" s="10">
        <f t="shared" ca="1" si="21"/>
        <v>44997</v>
      </c>
      <c r="D125" s="6">
        <f t="shared" ca="1" si="14"/>
        <v>7</v>
      </c>
      <c r="E125" s="10">
        <f ca="1">VLOOKUP(C125,Vakantie!O:O,1,1)</f>
        <v>44975</v>
      </c>
      <c r="F125" s="10">
        <f ca="1">INDEX(Vakantie!P:P,MATCH(E125,Vakantie!O:O,0))</f>
        <v>44983</v>
      </c>
      <c r="G125" s="6" t="str">
        <f ca="1">INDEX(Vakantie!Q:Q,MATCH(E125,Vakantie!O:O,0))</f>
        <v>Voorjaar</v>
      </c>
      <c r="H125" s="6">
        <f t="shared" ca="1" si="15"/>
        <v>0</v>
      </c>
      <c r="I125" s="6">
        <f ca="1">IFERROR(  MIN(1, VLOOKUP(C125,Vakantie!Z:Z,1,0)   ),0)</f>
        <v>0</v>
      </c>
      <c r="J125" s="6">
        <f t="shared" ca="1" si="16"/>
        <v>0</v>
      </c>
      <c r="K125" s="6">
        <f t="shared" si="17"/>
        <v>0</v>
      </c>
      <c r="L125" s="10">
        <f ca="1">VLOOKUP(C125,Zwangerschapsverlof!$B$66:$B$72,1,1)</f>
        <v>0</v>
      </c>
      <c r="M125" s="10">
        <f ca="1">INDEX(Zwangerschapsverlof!$C$66:$C$72,N125)</f>
        <v>0</v>
      </c>
      <c r="N125" s="89">
        <f ca="1">MATCH(L125,Zwangerschapsverlof!$B$66:$B$72,0)</f>
        <v>1</v>
      </c>
      <c r="O125" s="6">
        <f t="shared" ca="1" si="22"/>
        <v>0</v>
      </c>
      <c r="P125" s="10">
        <f ca="1">VLOOKUP(C125,Zwangerschapsverlof!$B$80:$B$86,1,1)</f>
        <v>0</v>
      </c>
      <c r="Q125" s="10">
        <f ca="1">INDEX(Zwangerschapsverlof!$C$80:$C$86,R125)</f>
        <v>0</v>
      </c>
      <c r="R125" s="89">
        <f ca="1">MATCH(P125,Zwangerschapsverlof!$B$80:$B$86,0)</f>
        <v>1</v>
      </c>
      <c r="S125" s="6">
        <f t="shared" ca="1" si="23"/>
        <v>0</v>
      </c>
      <c r="T125" s="37">
        <f t="shared" ca="1" si="18"/>
        <v>0</v>
      </c>
      <c r="U125" s="49">
        <f t="shared" si="19"/>
        <v>0</v>
      </c>
      <c r="V125" s="37">
        <f ca="1">IF(AND(H125=0,I125=0,O125=1),INDEX(Zwangerschapsverlof!$B$66:$K$72,N125,3+D125),0)</f>
        <v>0</v>
      </c>
      <c r="W125" s="37">
        <f ca="1">IF(AND(H125=0,I125=0,S125=1),INDEX(Zwangerschapsverlof!$B$80:$K$86,R125,3+D125),0)</f>
        <v>0</v>
      </c>
      <c r="X125" s="110">
        <f t="shared" ca="1" si="20"/>
        <v>3</v>
      </c>
    </row>
    <row r="126" spans="2:24">
      <c r="B126" s="48">
        <f t="shared" ca="1" si="13"/>
        <v>44998</v>
      </c>
      <c r="C126" s="10">
        <f t="shared" ca="1" si="21"/>
        <v>44998</v>
      </c>
      <c r="D126" s="6">
        <f t="shared" ca="1" si="14"/>
        <v>1</v>
      </c>
      <c r="E126" s="10">
        <f ca="1">VLOOKUP(C126,Vakantie!O:O,1,1)</f>
        <v>44975</v>
      </c>
      <c r="F126" s="10">
        <f ca="1">INDEX(Vakantie!P:P,MATCH(E126,Vakantie!O:O,0))</f>
        <v>44983</v>
      </c>
      <c r="G126" s="6" t="str">
        <f ca="1">INDEX(Vakantie!Q:Q,MATCH(E126,Vakantie!O:O,0))</f>
        <v>Voorjaar</v>
      </c>
      <c r="H126" s="6">
        <f t="shared" ca="1" si="15"/>
        <v>0</v>
      </c>
      <c r="I126" s="6">
        <f ca="1">IFERROR(  MIN(1, VLOOKUP(C126,Vakantie!Z:Z,1,0)   ),0)</f>
        <v>0</v>
      </c>
      <c r="J126" s="6">
        <f t="shared" ca="1" si="16"/>
        <v>0</v>
      </c>
      <c r="K126" s="6">
        <f t="shared" si="17"/>
        <v>0</v>
      </c>
      <c r="L126" s="10">
        <f ca="1">VLOOKUP(C126,Zwangerschapsverlof!$B$66:$B$72,1,1)</f>
        <v>0</v>
      </c>
      <c r="M126" s="10">
        <f ca="1">INDEX(Zwangerschapsverlof!$C$66:$C$72,N126)</f>
        <v>0</v>
      </c>
      <c r="N126" s="89">
        <f ca="1">MATCH(L126,Zwangerschapsverlof!$B$66:$B$72,0)</f>
        <v>1</v>
      </c>
      <c r="O126" s="6">
        <f t="shared" ca="1" si="22"/>
        <v>0</v>
      </c>
      <c r="P126" s="10">
        <f ca="1">VLOOKUP(C126,Zwangerschapsverlof!$B$80:$B$86,1,1)</f>
        <v>0</v>
      </c>
      <c r="Q126" s="10">
        <f ca="1">INDEX(Zwangerschapsverlof!$C$80:$C$86,R126)</f>
        <v>0</v>
      </c>
      <c r="R126" s="89">
        <f ca="1">MATCH(P126,Zwangerschapsverlof!$B$80:$B$86,0)</f>
        <v>1</v>
      </c>
      <c r="S126" s="6">
        <f t="shared" ca="1" si="23"/>
        <v>0</v>
      </c>
      <c r="T126" s="37">
        <f t="shared" ca="1" si="18"/>
        <v>0</v>
      </c>
      <c r="U126" s="49">
        <f t="shared" si="19"/>
        <v>0</v>
      </c>
      <c r="V126" s="37">
        <f ca="1">IF(AND(H126=0,I126=0,O126=1),INDEX(Zwangerschapsverlof!$B$66:$K$72,N126,3+D126),0)</f>
        <v>0</v>
      </c>
      <c r="W126" s="37">
        <f ca="1">IF(AND(H126=0,I126=0,S126=1),INDEX(Zwangerschapsverlof!$B$80:$K$86,R126,3+D126),0)</f>
        <v>0</v>
      </c>
      <c r="X126" s="110">
        <f t="shared" ca="1" si="20"/>
        <v>3</v>
      </c>
    </row>
    <row r="127" spans="2:24">
      <c r="B127" s="48">
        <f t="shared" ca="1" si="13"/>
        <v>44999</v>
      </c>
      <c r="C127" s="10">
        <f t="shared" ca="1" si="21"/>
        <v>44999</v>
      </c>
      <c r="D127" s="6">
        <f t="shared" ca="1" si="14"/>
        <v>2</v>
      </c>
      <c r="E127" s="10">
        <f ca="1">VLOOKUP(C127,Vakantie!O:O,1,1)</f>
        <v>44975</v>
      </c>
      <c r="F127" s="10">
        <f ca="1">INDEX(Vakantie!P:P,MATCH(E127,Vakantie!O:O,0))</f>
        <v>44983</v>
      </c>
      <c r="G127" s="6" t="str">
        <f ca="1">INDEX(Vakantie!Q:Q,MATCH(E127,Vakantie!O:O,0))</f>
        <v>Voorjaar</v>
      </c>
      <c r="H127" s="6">
        <f t="shared" ca="1" si="15"/>
        <v>0</v>
      </c>
      <c r="I127" s="6">
        <f ca="1">IFERROR(  MIN(1, VLOOKUP(C127,Vakantie!Z:Z,1,0)   ),0)</f>
        <v>0</v>
      </c>
      <c r="J127" s="6">
        <f t="shared" ca="1" si="16"/>
        <v>0</v>
      </c>
      <c r="K127" s="6">
        <f t="shared" si="17"/>
        <v>0</v>
      </c>
      <c r="L127" s="10">
        <f ca="1">VLOOKUP(C127,Zwangerschapsverlof!$B$66:$B$72,1,1)</f>
        <v>0</v>
      </c>
      <c r="M127" s="10">
        <f ca="1">INDEX(Zwangerschapsverlof!$C$66:$C$72,N127)</f>
        <v>0</v>
      </c>
      <c r="N127" s="89">
        <f ca="1">MATCH(L127,Zwangerschapsverlof!$B$66:$B$72,0)</f>
        <v>1</v>
      </c>
      <c r="O127" s="6">
        <f t="shared" ca="1" si="22"/>
        <v>0</v>
      </c>
      <c r="P127" s="10">
        <f ca="1">VLOOKUP(C127,Zwangerschapsverlof!$B$80:$B$86,1,1)</f>
        <v>0</v>
      </c>
      <c r="Q127" s="10">
        <f ca="1">INDEX(Zwangerschapsverlof!$C$80:$C$86,R127)</f>
        <v>0</v>
      </c>
      <c r="R127" s="89">
        <f ca="1">MATCH(P127,Zwangerschapsverlof!$B$80:$B$86,0)</f>
        <v>1</v>
      </c>
      <c r="S127" s="6">
        <f t="shared" ca="1" si="23"/>
        <v>0</v>
      </c>
      <c r="T127" s="37">
        <f t="shared" ca="1" si="18"/>
        <v>0</v>
      </c>
      <c r="U127" s="49">
        <f t="shared" si="19"/>
        <v>0</v>
      </c>
      <c r="V127" s="37">
        <f ca="1">IF(AND(H127=0,I127=0,O127=1),INDEX(Zwangerschapsverlof!$B$66:$K$72,N127,3+D127),0)</f>
        <v>0</v>
      </c>
      <c r="W127" s="37">
        <f ca="1">IF(AND(H127=0,I127=0,S127=1),INDEX(Zwangerschapsverlof!$B$80:$K$86,R127,3+D127),0)</f>
        <v>0</v>
      </c>
      <c r="X127" s="110">
        <f t="shared" ca="1" si="20"/>
        <v>3</v>
      </c>
    </row>
    <row r="128" spans="2:24">
      <c r="B128" s="48">
        <f t="shared" ca="1" si="13"/>
        <v>45000</v>
      </c>
      <c r="C128" s="10">
        <f t="shared" ca="1" si="21"/>
        <v>45000</v>
      </c>
      <c r="D128" s="6">
        <f t="shared" ca="1" si="14"/>
        <v>3</v>
      </c>
      <c r="E128" s="10">
        <f ca="1">VLOOKUP(C128,Vakantie!O:O,1,1)</f>
        <v>44975</v>
      </c>
      <c r="F128" s="10">
        <f ca="1">INDEX(Vakantie!P:P,MATCH(E128,Vakantie!O:O,0))</f>
        <v>44983</v>
      </c>
      <c r="G128" s="6" t="str">
        <f ca="1">INDEX(Vakantie!Q:Q,MATCH(E128,Vakantie!O:O,0))</f>
        <v>Voorjaar</v>
      </c>
      <c r="H128" s="6">
        <f t="shared" ca="1" si="15"/>
        <v>0</v>
      </c>
      <c r="I128" s="6">
        <f ca="1">IFERROR(  MIN(1, VLOOKUP(C128,Vakantie!Z:Z,1,0)   ),0)</f>
        <v>0</v>
      </c>
      <c r="J128" s="6">
        <f t="shared" ca="1" si="16"/>
        <v>0</v>
      </c>
      <c r="K128" s="6">
        <f t="shared" si="17"/>
        <v>0</v>
      </c>
      <c r="L128" s="10">
        <f ca="1">VLOOKUP(C128,Zwangerschapsverlof!$B$66:$B$72,1,1)</f>
        <v>0</v>
      </c>
      <c r="M128" s="10">
        <f ca="1">INDEX(Zwangerschapsverlof!$C$66:$C$72,N128)</f>
        <v>0</v>
      </c>
      <c r="N128" s="89">
        <f ca="1">MATCH(L128,Zwangerschapsverlof!$B$66:$B$72,0)</f>
        <v>1</v>
      </c>
      <c r="O128" s="6">
        <f t="shared" ca="1" si="22"/>
        <v>0</v>
      </c>
      <c r="P128" s="10">
        <f ca="1">VLOOKUP(C128,Zwangerschapsverlof!$B$80:$B$86,1,1)</f>
        <v>0</v>
      </c>
      <c r="Q128" s="10">
        <f ca="1">INDEX(Zwangerschapsverlof!$C$80:$C$86,R128)</f>
        <v>0</v>
      </c>
      <c r="R128" s="89">
        <f ca="1">MATCH(P128,Zwangerschapsverlof!$B$80:$B$86,0)</f>
        <v>1</v>
      </c>
      <c r="S128" s="6">
        <f t="shared" ca="1" si="23"/>
        <v>0</v>
      </c>
      <c r="T128" s="37">
        <f t="shared" ca="1" si="18"/>
        <v>0</v>
      </c>
      <c r="U128" s="49">
        <f t="shared" si="19"/>
        <v>0</v>
      </c>
      <c r="V128" s="37">
        <f ca="1">IF(AND(H128=0,I128=0,O128=1),INDEX(Zwangerschapsverlof!$B$66:$K$72,N128,3+D128),0)</f>
        <v>0</v>
      </c>
      <c r="W128" s="37">
        <f ca="1">IF(AND(H128=0,I128=0,S128=1),INDEX(Zwangerschapsverlof!$B$80:$K$86,R128,3+D128),0)</f>
        <v>0</v>
      </c>
      <c r="X128" s="110">
        <f t="shared" ca="1" si="20"/>
        <v>3</v>
      </c>
    </row>
    <row r="129" spans="2:24">
      <c r="B129" s="48">
        <f t="shared" ca="1" si="13"/>
        <v>45001</v>
      </c>
      <c r="C129" s="10">
        <f t="shared" ca="1" si="21"/>
        <v>45001</v>
      </c>
      <c r="D129" s="6">
        <f t="shared" ca="1" si="14"/>
        <v>4</v>
      </c>
      <c r="E129" s="10">
        <f ca="1">VLOOKUP(C129,Vakantie!O:O,1,1)</f>
        <v>44975</v>
      </c>
      <c r="F129" s="10">
        <f ca="1">INDEX(Vakantie!P:P,MATCH(E129,Vakantie!O:O,0))</f>
        <v>44983</v>
      </c>
      <c r="G129" s="6" t="str">
        <f ca="1">INDEX(Vakantie!Q:Q,MATCH(E129,Vakantie!O:O,0))</f>
        <v>Voorjaar</v>
      </c>
      <c r="H129" s="6">
        <f t="shared" ca="1" si="15"/>
        <v>0</v>
      </c>
      <c r="I129" s="6">
        <f ca="1">IFERROR(  MIN(1, VLOOKUP(C129,Vakantie!Z:Z,1,0)   ),0)</f>
        <v>0</v>
      </c>
      <c r="J129" s="6">
        <f t="shared" ca="1" si="16"/>
        <v>0</v>
      </c>
      <c r="K129" s="6">
        <f t="shared" si="17"/>
        <v>0</v>
      </c>
      <c r="L129" s="10">
        <f ca="1">VLOOKUP(C129,Zwangerschapsverlof!$B$66:$B$72,1,1)</f>
        <v>0</v>
      </c>
      <c r="M129" s="10">
        <f ca="1">INDEX(Zwangerschapsverlof!$C$66:$C$72,N129)</f>
        <v>0</v>
      </c>
      <c r="N129" s="89">
        <f ca="1">MATCH(L129,Zwangerschapsverlof!$B$66:$B$72,0)</f>
        <v>1</v>
      </c>
      <c r="O129" s="6">
        <f t="shared" ca="1" si="22"/>
        <v>0</v>
      </c>
      <c r="P129" s="10">
        <f ca="1">VLOOKUP(C129,Zwangerschapsverlof!$B$80:$B$86,1,1)</f>
        <v>0</v>
      </c>
      <c r="Q129" s="10">
        <f ca="1">INDEX(Zwangerschapsverlof!$C$80:$C$86,R129)</f>
        <v>0</v>
      </c>
      <c r="R129" s="89">
        <f ca="1">MATCH(P129,Zwangerschapsverlof!$B$80:$B$86,0)</f>
        <v>1</v>
      </c>
      <c r="S129" s="6">
        <f t="shared" ca="1" si="23"/>
        <v>0</v>
      </c>
      <c r="T129" s="37">
        <f t="shared" ca="1" si="18"/>
        <v>0</v>
      </c>
      <c r="U129" s="49">
        <f t="shared" si="19"/>
        <v>0</v>
      </c>
      <c r="V129" s="37">
        <f ca="1">IF(AND(H129=0,I129=0,O129=1),INDEX(Zwangerschapsverlof!$B$66:$K$72,N129,3+D129),0)</f>
        <v>0</v>
      </c>
      <c r="W129" s="37">
        <f ca="1">IF(AND(H129=0,I129=0,S129=1),INDEX(Zwangerschapsverlof!$B$80:$K$86,R129,3+D129),0)</f>
        <v>0</v>
      </c>
      <c r="X129" s="110">
        <f t="shared" ca="1" si="20"/>
        <v>3</v>
      </c>
    </row>
    <row r="130" spans="2:24">
      <c r="B130" s="48">
        <f t="shared" ca="1" si="13"/>
        <v>45002</v>
      </c>
      <c r="C130" s="10">
        <f t="shared" ca="1" si="21"/>
        <v>45002</v>
      </c>
      <c r="D130" s="6">
        <f t="shared" ca="1" si="14"/>
        <v>5</v>
      </c>
      <c r="E130" s="10">
        <f ca="1">VLOOKUP(C130,Vakantie!O:O,1,1)</f>
        <v>44975</v>
      </c>
      <c r="F130" s="10">
        <f ca="1">INDEX(Vakantie!P:P,MATCH(E130,Vakantie!O:O,0))</f>
        <v>44983</v>
      </c>
      <c r="G130" s="6" t="str">
        <f ca="1">INDEX(Vakantie!Q:Q,MATCH(E130,Vakantie!O:O,0))</f>
        <v>Voorjaar</v>
      </c>
      <c r="H130" s="6">
        <f t="shared" ca="1" si="15"/>
        <v>0</v>
      </c>
      <c r="I130" s="6">
        <f ca="1">IFERROR(  MIN(1, VLOOKUP(C130,Vakantie!Z:Z,1,0)   ),0)</f>
        <v>0</v>
      </c>
      <c r="J130" s="6">
        <f t="shared" ca="1" si="16"/>
        <v>0</v>
      </c>
      <c r="K130" s="6">
        <f t="shared" si="17"/>
        <v>0</v>
      </c>
      <c r="L130" s="10">
        <f ca="1">VLOOKUP(C130,Zwangerschapsverlof!$B$66:$B$72,1,1)</f>
        <v>0</v>
      </c>
      <c r="M130" s="10">
        <f ca="1">INDEX(Zwangerschapsverlof!$C$66:$C$72,N130)</f>
        <v>0</v>
      </c>
      <c r="N130" s="89">
        <f ca="1">MATCH(L130,Zwangerschapsverlof!$B$66:$B$72,0)</f>
        <v>1</v>
      </c>
      <c r="O130" s="6">
        <f t="shared" ca="1" si="22"/>
        <v>0</v>
      </c>
      <c r="P130" s="10">
        <f ca="1">VLOOKUP(C130,Zwangerschapsverlof!$B$80:$B$86,1,1)</f>
        <v>0</v>
      </c>
      <c r="Q130" s="10">
        <f ca="1">INDEX(Zwangerschapsverlof!$C$80:$C$86,R130)</f>
        <v>0</v>
      </c>
      <c r="R130" s="89">
        <f ca="1">MATCH(P130,Zwangerschapsverlof!$B$80:$B$86,0)</f>
        <v>1</v>
      </c>
      <c r="S130" s="6">
        <f t="shared" ca="1" si="23"/>
        <v>0</v>
      </c>
      <c r="T130" s="37">
        <f t="shared" ca="1" si="18"/>
        <v>0</v>
      </c>
      <c r="U130" s="49">
        <f t="shared" si="19"/>
        <v>0</v>
      </c>
      <c r="V130" s="37">
        <f ca="1">IF(AND(H130=0,I130=0,O130=1),INDEX(Zwangerschapsverlof!$B$66:$K$72,N130,3+D130),0)</f>
        <v>0</v>
      </c>
      <c r="W130" s="37">
        <f ca="1">IF(AND(H130=0,I130=0,S130=1),INDEX(Zwangerschapsverlof!$B$80:$K$86,R130,3+D130),0)</f>
        <v>0</v>
      </c>
      <c r="X130" s="110">
        <f t="shared" ca="1" si="20"/>
        <v>3</v>
      </c>
    </row>
    <row r="131" spans="2:24">
      <c r="B131" s="48">
        <f t="shared" ca="1" si="13"/>
        <v>45003</v>
      </c>
      <c r="C131" s="10">
        <f t="shared" ca="1" si="21"/>
        <v>45003</v>
      </c>
      <c r="D131" s="6">
        <f t="shared" ca="1" si="14"/>
        <v>6</v>
      </c>
      <c r="E131" s="10">
        <f ca="1">VLOOKUP(C131,Vakantie!O:O,1,1)</f>
        <v>44975</v>
      </c>
      <c r="F131" s="10">
        <f ca="1">INDEX(Vakantie!P:P,MATCH(E131,Vakantie!O:O,0))</f>
        <v>44983</v>
      </c>
      <c r="G131" s="6" t="str">
        <f ca="1">INDEX(Vakantie!Q:Q,MATCH(E131,Vakantie!O:O,0))</f>
        <v>Voorjaar</v>
      </c>
      <c r="H131" s="6">
        <f t="shared" ca="1" si="15"/>
        <v>0</v>
      </c>
      <c r="I131" s="6">
        <f ca="1">IFERROR(  MIN(1, VLOOKUP(C131,Vakantie!Z:Z,1,0)   ),0)</f>
        <v>0</v>
      </c>
      <c r="J131" s="6">
        <f t="shared" ca="1" si="16"/>
        <v>0</v>
      </c>
      <c r="K131" s="6">
        <f t="shared" si="17"/>
        <v>0</v>
      </c>
      <c r="L131" s="10">
        <f ca="1">VLOOKUP(C131,Zwangerschapsverlof!$B$66:$B$72,1,1)</f>
        <v>0</v>
      </c>
      <c r="M131" s="10">
        <f ca="1">INDEX(Zwangerschapsverlof!$C$66:$C$72,N131)</f>
        <v>0</v>
      </c>
      <c r="N131" s="89">
        <f ca="1">MATCH(L131,Zwangerschapsverlof!$B$66:$B$72,0)</f>
        <v>1</v>
      </c>
      <c r="O131" s="6">
        <f t="shared" ca="1" si="22"/>
        <v>0</v>
      </c>
      <c r="P131" s="10">
        <f ca="1">VLOOKUP(C131,Zwangerschapsverlof!$B$80:$B$86,1,1)</f>
        <v>0</v>
      </c>
      <c r="Q131" s="10">
        <f ca="1">INDEX(Zwangerschapsverlof!$C$80:$C$86,R131)</f>
        <v>0</v>
      </c>
      <c r="R131" s="89">
        <f ca="1">MATCH(P131,Zwangerschapsverlof!$B$80:$B$86,0)</f>
        <v>1</v>
      </c>
      <c r="S131" s="6">
        <f t="shared" ca="1" si="23"/>
        <v>0</v>
      </c>
      <c r="T131" s="37">
        <f t="shared" ca="1" si="18"/>
        <v>0</v>
      </c>
      <c r="U131" s="49">
        <f t="shared" si="19"/>
        <v>0</v>
      </c>
      <c r="V131" s="37">
        <f ca="1">IF(AND(H131=0,I131=0,O131=1),INDEX(Zwangerschapsverlof!$B$66:$K$72,N131,3+D131),0)</f>
        <v>0</v>
      </c>
      <c r="W131" s="37">
        <f ca="1">IF(AND(H131=0,I131=0,S131=1),INDEX(Zwangerschapsverlof!$B$80:$K$86,R131,3+D131),0)</f>
        <v>0</v>
      </c>
      <c r="X131" s="110">
        <f t="shared" ca="1" si="20"/>
        <v>3</v>
      </c>
    </row>
    <row r="132" spans="2:24">
      <c r="B132" s="48">
        <f t="shared" ca="1" si="13"/>
        <v>45004</v>
      </c>
      <c r="C132" s="10">
        <f t="shared" ca="1" si="21"/>
        <v>45004</v>
      </c>
      <c r="D132" s="6">
        <f t="shared" ca="1" si="14"/>
        <v>7</v>
      </c>
      <c r="E132" s="10">
        <f ca="1">VLOOKUP(C132,Vakantie!O:O,1,1)</f>
        <v>44975</v>
      </c>
      <c r="F132" s="10">
        <f ca="1">INDEX(Vakantie!P:P,MATCH(E132,Vakantie!O:O,0))</f>
        <v>44983</v>
      </c>
      <c r="G132" s="6" t="str">
        <f ca="1">INDEX(Vakantie!Q:Q,MATCH(E132,Vakantie!O:O,0))</f>
        <v>Voorjaar</v>
      </c>
      <c r="H132" s="6">
        <f t="shared" ca="1" si="15"/>
        <v>0</v>
      </c>
      <c r="I132" s="6">
        <f ca="1">IFERROR(  MIN(1, VLOOKUP(C132,Vakantie!Z:Z,1,0)   ),0)</f>
        <v>0</v>
      </c>
      <c r="J132" s="6">
        <f t="shared" ca="1" si="16"/>
        <v>0</v>
      </c>
      <c r="K132" s="6">
        <f t="shared" si="17"/>
        <v>0</v>
      </c>
      <c r="L132" s="10">
        <f ca="1">VLOOKUP(C132,Zwangerschapsverlof!$B$66:$B$72,1,1)</f>
        <v>0</v>
      </c>
      <c r="M132" s="10">
        <f ca="1">INDEX(Zwangerschapsverlof!$C$66:$C$72,N132)</f>
        <v>0</v>
      </c>
      <c r="N132" s="89">
        <f ca="1">MATCH(L132,Zwangerschapsverlof!$B$66:$B$72,0)</f>
        <v>1</v>
      </c>
      <c r="O132" s="6">
        <f t="shared" ca="1" si="22"/>
        <v>0</v>
      </c>
      <c r="P132" s="10">
        <f ca="1">VLOOKUP(C132,Zwangerschapsverlof!$B$80:$B$86,1,1)</f>
        <v>0</v>
      </c>
      <c r="Q132" s="10">
        <f ca="1">INDEX(Zwangerschapsverlof!$C$80:$C$86,R132)</f>
        <v>0</v>
      </c>
      <c r="R132" s="89">
        <f ca="1">MATCH(P132,Zwangerschapsverlof!$B$80:$B$86,0)</f>
        <v>1</v>
      </c>
      <c r="S132" s="6">
        <f t="shared" ca="1" si="23"/>
        <v>0</v>
      </c>
      <c r="T132" s="37">
        <f t="shared" ca="1" si="18"/>
        <v>0</v>
      </c>
      <c r="U132" s="49">
        <f t="shared" si="19"/>
        <v>0</v>
      </c>
      <c r="V132" s="37">
        <f ca="1">IF(AND(H132=0,I132=0,O132=1),INDEX(Zwangerschapsverlof!$B$66:$K$72,N132,3+D132),0)</f>
        <v>0</v>
      </c>
      <c r="W132" s="37">
        <f ca="1">IF(AND(H132=0,I132=0,S132=1),INDEX(Zwangerschapsverlof!$B$80:$K$86,R132,3+D132),0)</f>
        <v>0</v>
      </c>
      <c r="X132" s="110">
        <f t="shared" ca="1" si="20"/>
        <v>3</v>
      </c>
    </row>
    <row r="133" spans="2:24">
      <c r="B133" s="48">
        <f t="shared" ca="1" si="13"/>
        <v>45005</v>
      </c>
      <c r="C133" s="10">
        <f t="shared" ca="1" si="21"/>
        <v>45005</v>
      </c>
      <c r="D133" s="6">
        <f t="shared" ca="1" si="14"/>
        <v>1</v>
      </c>
      <c r="E133" s="10">
        <f ca="1">VLOOKUP(C133,Vakantie!O:O,1,1)</f>
        <v>44975</v>
      </c>
      <c r="F133" s="10">
        <f ca="1">INDEX(Vakantie!P:P,MATCH(E133,Vakantie!O:O,0))</f>
        <v>44983</v>
      </c>
      <c r="G133" s="6" t="str">
        <f ca="1">INDEX(Vakantie!Q:Q,MATCH(E133,Vakantie!O:O,0))</f>
        <v>Voorjaar</v>
      </c>
      <c r="H133" s="6">
        <f t="shared" ca="1" si="15"/>
        <v>0</v>
      </c>
      <c r="I133" s="6">
        <f ca="1">IFERROR(  MIN(1, VLOOKUP(C133,Vakantie!Z:Z,1,0)   ),0)</f>
        <v>0</v>
      </c>
      <c r="J133" s="6">
        <f t="shared" ca="1" si="16"/>
        <v>0</v>
      </c>
      <c r="K133" s="6">
        <f t="shared" si="17"/>
        <v>0</v>
      </c>
      <c r="L133" s="10">
        <f ca="1">VLOOKUP(C133,Zwangerschapsverlof!$B$66:$B$72,1,1)</f>
        <v>0</v>
      </c>
      <c r="M133" s="10">
        <f ca="1">INDEX(Zwangerschapsverlof!$C$66:$C$72,N133)</f>
        <v>0</v>
      </c>
      <c r="N133" s="89">
        <f ca="1">MATCH(L133,Zwangerschapsverlof!$B$66:$B$72,0)</f>
        <v>1</v>
      </c>
      <c r="O133" s="6">
        <f t="shared" ca="1" si="22"/>
        <v>0</v>
      </c>
      <c r="P133" s="10">
        <f ca="1">VLOOKUP(C133,Zwangerschapsverlof!$B$80:$B$86,1,1)</f>
        <v>0</v>
      </c>
      <c r="Q133" s="10">
        <f ca="1">INDEX(Zwangerschapsverlof!$C$80:$C$86,R133)</f>
        <v>0</v>
      </c>
      <c r="R133" s="89">
        <f ca="1">MATCH(P133,Zwangerschapsverlof!$B$80:$B$86,0)</f>
        <v>1</v>
      </c>
      <c r="S133" s="6">
        <f t="shared" ca="1" si="23"/>
        <v>0</v>
      </c>
      <c r="T133" s="37">
        <f t="shared" ca="1" si="18"/>
        <v>0</v>
      </c>
      <c r="U133" s="49">
        <f t="shared" si="19"/>
        <v>0</v>
      </c>
      <c r="V133" s="37">
        <f ca="1">IF(AND(H133=0,I133=0,O133=1),INDEX(Zwangerschapsverlof!$B$66:$K$72,N133,3+D133),0)</f>
        <v>0</v>
      </c>
      <c r="W133" s="37">
        <f ca="1">IF(AND(H133=0,I133=0,S133=1),INDEX(Zwangerschapsverlof!$B$80:$K$86,R133,3+D133),0)</f>
        <v>0</v>
      </c>
      <c r="X133" s="110">
        <f t="shared" ca="1" si="20"/>
        <v>3</v>
      </c>
    </row>
    <row r="134" spans="2:24">
      <c r="B134" s="48">
        <f t="shared" ca="1" si="13"/>
        <v>45006</v>
      </c>
      <c r="C134" s="10">
        <f t="shared" ca="1" si="21"/>
        <v>45006</v>
      </c>
      <c r="D134" s="6">
        <f t="shared" ca="1" si="14"/>
        <v>2</v>
      </c>
      <c r="E134" s="10">
        <f ca="1">VLOOKUP(C134,Vakantie!O:O,1,1)</f>
        <v>44975</v>
      </c>
      <c r="F134" s="10">
        <f ca="1">INDEX(Vakantie!P:P,MATCH(E134,Vakantie!O:O,0))</f>
        <v>44983</v>
      </c>
      <c r="G134" s="6" t="str">
        <f ca="1">INDEX(Vakantie!Q:Q,MATCH(E134,Vakantie!O:O,0))</f>
        <v>Voorjaar</v>
      </c>
      <c r="H134" s="6">
        <f t="shared" ca="1" si="15"/>
        <v>0</v>
      </c>
      <c r="I134" s="6">
        <f ca="1">IFERROR(  MIN(1, VLOOKUP(C134,Vakantie!Z:Z,1,0)   ),0)</f>
        <v>0</v>
      </c>
      <c r="J134" s="6">
        <f t="shared" ca="1" si="16"/>
        <v>0</v>
      </c>
      <c r="K134" s="6">
        <f t="shared" si="17"/>
        <v>0</v>
      </c>
      <c r="L134" s="10">
        <f ca="1">VLOOKUP(C134,Zwangerschapsverlof!$B$66:$B$72,1,1)</f>
        <v>0</v>
      </c>
      <c r="M134" s="10">
        <f ca="1">INDEX(Zwangerschapsverlof!$C$66:$C$72,N134)</f>
        <v>0</v>
      </c>
      <c r="N134" s="89">
        <f ca="1">MATCH(L134,Zwangerschapsverlof!$B$66:$B$72,0)</f>
        <v>1</v>
      </c>
      <c r="O134" s="6">
        <f t="shared" ca="1" si="22"/>
        <v>0</v>
      </c>
      <c r="P134" s="10">
        <f ca="1">VLOOKUP(C134,Zwangerschapsverlof!$B$80:$B$86,1,1)</f>
        <v>0</v>
      </c>
      <c r="Q134" s="10">
        <f ca="1">INDEX(Zwangerschapsverlof!$C$80:$C$86,R134)</f>
        <v>0</v>
      </c>
      <c r="R134" s="89">
        <f ca="1">MATCH(P134,Zwangerschapsverlof!$B$80:$B$86,0)</f>
        <v>1</v>
      </c>
      <c r="S134" s="6">
        <f t="shared" ca="1" si="23"/>
        <v>0</v>
      </c>
      <c r="T134" s="37">
        <f t="shared" ca="1" si="18"/>
        <v>0</v>
      </c>
      <c r="U134" s="49">
        <f t="shared" si="19"/>
        <v>0</v>
      </c>
      <c r="V134" s="37">
        <f ca="1">IF(AND(H134=0,I134=0,O134=1),INDEX(Zwangerschapsverlof!$B$66:$K$72,N134,3+D134),0)</f>
        <v>0</v>
      </c>
      <c r="W134" s="37">
        <f ca="1">IF(AND(H134=0,I134=0,S134=1),INDEX(Zwangerschapsverlof!$B$80:$K$86,R134,3+D134),0)</f>
        <v>0</v>
      </c>
      <c r="X134" s="110">
        <f t="shared" ca="1" si="20"/>
        <v>3</v>
      </c>
    </row>
    <row r="135" spans="2:24">
      <c r="B135" s="48">
        <f t="shared" ref="B135:B198" ca="1" si="24">C135</f>
        <v>45007</v>
      </c>
      <c r="C135" s="10">
        <f t="shared" ca="1" si="21"/>
        <v>45007</v>
      </c>
      <c r="D135" s="6">
        <f t="shared" ref="D135:D198" ca="1" si="25">WEEKDAY(C135,11)</f>
        <v>3</v>
      </c>
      <c r="E135" s="10">
        <f ca="1">VLOOKUP(C135,Vakantie!O:O,1,1)</f>
        <v>44975</v>
      </c>
      <c r="F135" s="10">
        <f ca="1">INDEX(Vakantie!P:P,MATCH(E135,Vakantie!O:O,0))</f>
        <v>44983</v>
      </c>
      <c r="G135" s="6" t="str">
        <f ca="1">INDEX(Vakantie!Q:Q,MATCH(E135,Vakantie!O:O,0))</f>
        <v>Voorjaar</v>
      </c>
      <c r="H135" s="6">
        <f t="shared" ref="H135:H198" ca="1" si="26">IF(AND(C135&gt;=E135,C135&lt;=F135),1,0)</f>
        <v>0</v>
      </c>
      <c r="I135" s="6">
        <f ca="1">IFERROR(  MIN(1, VLOOKUP(C135,Vakantie!Z:Z,1,0)   ),0)</f>
        <v>0</v>
      </c>
      <c r="J135" s="6">
        <f t="shared" ref="J135:J198" ca="1" si="27">IF(AND(C135&gt;=$AX$23,C135&lt;=$AX$38),1,0)</f>
        <v>0</v>
      </c>
      <c r="K135" s="6">
        <f t="shared" ref="K135:K198" si="28">IF($AX$37=0,0,IF(AND(C135&gt;=$AX$37,C135&lt;=$AX$35),1,0))</f>
        <v>0</v>
      </c>
      <c r="L135" s="10">
        <f ca="1">VLOOKUP(C135,Zwangerschapsverlof!$B$66:$B$72,1,1)</f>
        <v>0</v>
      </c>
      <c r="M135" s="10">
        <f ca="1">INDEX(Zwangerschapsverlof!$C$66:$C$72,N135)</f>
        <v>0</v>
      </c>
      <c r="N135" s="89">
        <f ca="1">MATCH(L135,Zwangerschapsverlof!$B$66:$B$72,0)</f>
        <v>1</v>
      </c>
      <c r="O135" s="6">
        <f t="shared" ca="1" si="22"/>
        <v>0</v>
      </c>
      <c r="P135" s="10">
        <f ca="1">VLOOKUP(C135,Zwangerschapsverlof!$B$80:$B$86,1,1)</f>
        <v>0</v>
      </c>
      <c r="Q135" s="10">
        <f ca="1">INDEX(Zwangerschapsverlof!$C$80:$C$86,R135)</f>
        <v>0</v>
      </c>
      <c r="R135" s="89">
        <f ca="1">MATCH(P135,Zwangerschapsverlof!$B$80:$B$86,0)</f>
        <v>1</v>
      </c>
      <c r="S135" s="6">
        <f t="shared" ca="1" si="23"/>
        <v>0</v>
      </c>
      <c r="T135" s="37">
        <f t="shared" ref="T135:T198" ca="1" si="29">IF(AND(OR(H135=1,I135=1),J135=1),INDEX($AY$9:$BE$9,1,D135),0)</f>
        <v>0</v>
      </c>
      <c r="U135" s="49">
        <f t="shared" ref="U135:U198" si="30">IF(K135=1,INDEX($AY$9:$BE$9,1,D135),0)</f>
        <v>0</v>
      </c>
      <c r="V135" s="37">
        <f ca="1">IF(AND(H135=0,I135=0,O135=1),INDEX(Zwangerschapsverlof!$B$66:$K$72,N135,3+D135),0)</f>
        <v>0</v>
      </c>
      <c r="W135" s="37">
        <f ca="1">IF(AND(H135=0,I135=0,S135=1),INDEX(Zwangerschapsverlof!$B$80:$K$86,R135,3+D135),0)</f>
        <v>0</v>
      </c>
      <c r="X135" s="110">
        <f t="shared" ref="X135:X198" ca="1" si="31">SUM(X134,IF(I135=1,1,0))</f>
        <v>3</v>
      </c>
    </row>
    <row r="136" spans="2:24">
      <c r="B136" s="48">
        <f t="shared" ca="1" si="24"/>
        <v>45008</v>
      </c>
      <c r="C136" s="10">
        <f t="shared" ref="C136:C199" ca="1" si="32">C135+1</f>
        <v>45008</v>
      </c>
      <c r="D136" s="6">
        <f t="shared" ca="1" si="25"/>
        <v>4</v>
      </c>
      <c r="E136" s="10">
        <f ca="1">VLOOKUP(C136,Vakantie!O:O,1,1)</f>
        <v>44975</v>
      </c>
      <c r="F136" s="10">
        <f ca="1">INDEX(Vakantie!P:P,MATCH(E136,Vakantie!O:O,0))</f>
        <v>44983</v>
      </c>
      <c r="G136" s="6" t="str">
        <f ca="1">INDEX(Vakantie!Q:Q,MATCH(E136,Vakantie!O:O,0))</f>
        <v>Voorjaar</v>
      </c>
      <c r="H136" s="6">
        <f t="shared" ca="1" si="26"/>
        <v>0</v>
      </c>
      <c r="I136" s="6">
        <f ca="1">IFERROR(  MIN(1, VLOOKUP(C136,Vakantie!Z:Z,1,0)   ),0)</f>
        <v>0</v>
      </c>
      <c r="J136" s="6">
        <f t="shared" ca="1" si="27"/>
        <v>0</v>
      </c>
      <c r="K136" s="6">
        <f t="shared" si="28"/>
        <v>0</v>
      </c>
      <c r="L136" s="10">
        <f ca="1">VLOOKUP(C136,Zwangerschapsverlof!$B$66:$B$72,1,1)</f>
        <v>0</v>
      </c>
      <c r="M136" s="10">
        <f ca="1">INDEX(Zwangerschapsverlof!$C$66:$C$72,N136)</f>
        <v>0</v>
      </c>
      <c r="N136" s="89">
        <f ca="1">MATCH(L136,Zwangerschapsverlof!$B$66:$B$72,0)</f>
        <v>1</v>
      </c>
      <c r="O136" s="6">
        <f t="shared" ref="O136:O199" ca="1" si="33">IF(AND(C136&gt;=L136,C136&lt;=M136),1,0)</f>
        <v>0</v>
      </c>
      <c r="P136" s="10">
        <f ca="1">VLOOKUP(C136,Zwangerschapsverlof!$B$80:$B$86,1,1)</f>
        <v>0</v>
      </c>
      <c r="Q136" s="10">
        <f ca="1">INDEX(Zwangerschapsverlof!$C$80:$C$86,R136)</f>
        <v>0</v>
      </c>
      <c r="R136" s="89">
        <f ca="1">MATCH(P136,Zwangerschapsverlof!$B$80:$B$86,0)</f>
        <v>1</v>
      </c>
      <c r="S136" s="6">
        <f t="shared" ref="S136:S199" ca="1" si="34">IF(AND(C136&gt;=P136,C136&lt;=Q136),1,0)</f>
        <v>0</v>
      </c>
      <c r="T136" s="37">
        <f t="shared" ca="1" si="29"/>
        <v>0</v>
      </c>
      <c r="U136" s="49">
        <f t="shared" si="30"/>
        <v>0</v>
      </c>
      <c r="V136" s="37">
        <f ca="1">IF(AND(H136=0,I136=0,O136=1),INDEX(Zwangerschapsverlof!$B$66:$K$72,N136,3+D136),0)</f>
        <v>0</v>
      </c>
      <c r="W136" s="37">
        <f ca="1">IF(AND(H136=0,I136=0,S136=1),INDEX(Zwangerschapsverlof!$B$80:$K$86,R136,3+D136),0)</f>
        <v>0</v>
      </c>
      <c r="X136" s="110">
        <f t="shared" ca="1" si="31"/>
        <v>3</v>
      </c>
    </row>
    <row r="137" spans="2:24">
      <c r="B137" s="48">
        <f t="shared" ca="1" si="24"/>
        <v>45009</v>
      </c>
      <c r="C137" s="10">
        <f t="shared" ca="1" si="32"/>
        <v>45009</v>
      </c>
      <c r="D137" s="6">
        <f t="shared" ca="1" si="25"/>
        <v>5</v>
      </c>
      <c r="E137" s="10">
        <f ca="1">VLOOKUP(C137,Vakantie!O:O,1,1)</f>
        <v>44975</v>
      </c>
      <c r="F137" s="10">
        <f ca="1">INDEX(Vakantie!P:P,MATCH(E137,Vakantie!O:O,0))</f>
        <v>44983</v>
      </c>
      <c r="G137" s="6" t="str">
        <f ca="1">INDEX(Vakantie!Q:Q,MATCH(E137,Vakantie!O:O,0))</f>
        <v>Voorjaar</v>
      </c>
      <c r="H137" s="6">
        <f t="shared" ca="1" si="26"/>
        <v>0</v>
      </c>
      <c r="I137" s="6">
        <f ca="1">IFERROR(  MIN(1, VLOOKUP(C137,Vakantie!Z:Z,1,0)   ),0)</f>
        <v>0</v>
      </c>
      <c r="J137" s="6">
        <f t="shared" ca="1" si="27"/>
        <v>0</v>
      </c>
      <c r="K137" s="6">
        <f t="shared" si="28"/>
        <v>0</v>
      </c>
      <c r="L137" s="10">
        <f ca="1">VLOOKUP(C137,Zwangerschapsverlof!$B$66:$B$72,1,1)</f>
        <v>0</v>
      </c>
      <c r="M137" s="10">
        <f ca="1">INDEX(Zwangerschapsverlof!$C$66:$C$72,N137)</f>
        <v>0</v>
      </c>
      <c r="N137" s="89">
        <f ca="1">MATCH(L137,Zwangerschapsverlof!$B$66:$B$72,0)</f>
        <v>1</v>
      </c>
      <c r="O137" s="6">
        <f t="shared" ca="1" si="33"/>
        <v>0</v>
      </c>
      <c r="P137" s="10">
        <f ca="1">VLOOKUP(C137,Zwangerschapsverlof!$B$80:$B$86,1,1)</f>
        <v>0</v>
      </c>
      <c r="Q137" s="10">
        <f ca="1">INDEX(Zwangerschapsverlof!$C$80:$C$86,R137)</f>
        <v>0</v>
      </c>
      <c r="R137" s="89">
        <f ca="1">MATCH(P137,Zwangerschapsverlof!$B$80:$B$86,0)</f>
        <v>1</v>
      </c>
      <c r="S137" s="6">
        <f t="shared" ca="1" si="34"/>
        <v>0</v>
      </c>
      <c r="T137" s="37">
        <f t="shared" ca="1" si="29"/>
        <v>0</v>
      </c>
      <c r="U137" s="49">
        <f t="shared" si="30"/>
        <v>0</v>
      </c>
      <c r="V137" s="37">
        <f ca="1">IF(AND(H137=0,I137=0,O137=1),INDEX(Zwangerschapsverlof!$B$66:$K$72,N137,3+D137),0)</f>
        <v>0</v>
      </c>
      <c r="W137" s="37">
        <f ca="1">IF(AND(H137=0,I137=0,S137=1),INDEX(Zwangerschapsverlof!$B$80:$K$86,R137,3+D137),0)</f>
        <v>0</v>
      </c>
      <c r="X137" s="110">
        <f t="shared" ca="1" si="31"/>
        <v>3</v>
      </c>
    </row>
    <row r="138" spans="2:24">
      <c r="B138" s="48">
        <f t="shared" ca="1" si="24"/>
        <v>45010</v>
      </c>
      <c r="C138" s="10">
        <f t="shared" ca="1" si="32"/>
        <v>45010</v>
      </c>
      <c r="D138" s="6">
        <f t="shared" ca="1" si="25"/>
        <v>6</v>
      </c>
      <c r="E138" s="10">
        <f ca="1">VLOOKUP(C138,Vakantie!O:O,1,1)</f>
        <v>44975</v>
      </c>
      <c r="F138" s="10">
        <f ca="1">INDEX(Vakantie!P:P,MATCH(E138,Vakantie!O:O,0))</f>
        <v>44983</v>
      </c>
      <c r="G138" s="6" t="str">
        <f ca="1">INDEX(Vakantie!Q:Q,MATCH(E138,Vakantie!O:O,0))</f>
        <v>Voorjaar</v>
      </c>
      <c r="H138" s="6">
        <f t="shared" ca="1" si="26"/>
        <v>0</v>
      </c>
      <c r="I138" s="6">
        <f ca="1">IFERROR(  MIN(1, VLOOKUP(C138,Vakantie!Z:Z,1,0)   ),0)</f>
        <v>0</v>
      </c>
      <c r="J138" s="6">
        <f t="shared" ca="1" si="27"/>
        <v>0</v>
      </c>
      <c r="K138" s="6">
        <f t="shared" si="28"/>
        <v>0</v>
      </c>
      <c r="L138" s="10">
        <f ca="1">VLOOKUP(C138,Zwangerschapsverlof!$B$66:$B$72,1,1)</f>
        <v>0</v>
      </c>
      <c r="M138" s="10">
        <f ca="1">INDEX(Zwangerschapsverlof!$C$66:$C$72,N138)</f>
        <v>0</v>
      </c>
      <c r="N138" s="89">
        <f ca="1">MATCH(L138,Zwangerschapsverlof!$B$66:$B$72,0)</f>
        <v>1</v>
      </c>
      <c r="O138" s="6">
        <f t="shared" ca="1" si="33"/>
        <v>0</v>
      </c>
      <c r="P138" s="10">
        <f ca="1">VLOOKUP(C138,Zwangerschapsverlof!$B$80:$B$86,1,1)</f>
        <v>0</v>
      </c>
      <c r="Q138" s="10">
        <f ca="1">INDEX(Zwangerschapsverlof!$C$80:$C$86,R138)</f>
        <v>0</v>
      </c>
      <c r="R138" s="89">
        <f ca="1">MATCH(P138,Zwangerschapsverlof!$B$80:$B$86,0)</f>
        <v>1</v>
      </c>
      <c r="S138" s="6">
        <f t="shared" ca="1" si="34"/>
        <v>0</v>
      </c>
      <c r="T138" s="37">
        <f t="shared" ca="1" si="29"/>
        <v>0</v>
      </c>
      <c r="U138" s="49">
        <f t="shared" si="30"/>
        <v>0</v>
      </c>
      <c r="V138" s="37">
        <f ca="1">IF(AND(H138=0,I138=0,O138=1),INDEX(Zwangerschapsverlof!$B$66:$K$72,N138,3+D138),0)</f>
        <v>0</v>
      </c>
      <c r="W138" s="37">
        <f ca="1">IF(AND(H138=0,I138=0,S138=1),INDEX(Zwangerschapsverlof!$B$80:$K$86,R138,3+D138),0)</f>
        <v>0</v>
      </c>
      <c r="X138" s="110">
        <f t="shared" ca="1" si="31"/>
        <v>3</v>
      </c>
    </row>
    <row r="139" spans="2:24">
      <c r="B139" s="48">
        <f t="shared" ca="1" si="24"/>
        <v>45011</v>
      </c>
      <c r="C139" s="10">
        <f t="shared" ca="1" si="32"/>
        <v>45011</v>
      </c>
      <c r="D139" s="6">
        <f t="shared" ca="1" si="25"/>
        <v>7</v>
      </c>
      <c r="E139" s="10">
        <f ca="1">VLOOKUP(C139,Vakantie!O:O,1,1)</f>
        <v>44975</v>
      </c>
      <c r="F139" s="10">
        <f ca="1">INDEX(Vakantie!P:P,MATCH(E139,Vakantie!O:O,0))</f>
        <v>44983</v>
      </c>
      <c r="G139" s="6" t="str">
        <f ca="1">INDEX(Vakantie!Q:Q,MATCH(E139,Vakantie!O:O,0))</f>
        <v>Voorjaar</v>
      </c>
      <c r="H139" s="6">
        <f t="shared" ca="1" si="26"/>
        <v>0</v>
      </c>
      <c r="I139" s="6">
        <f ca="1">IFERROR(  MIN(1, VLOOKUP(C139,Vakantie!Z:Z,1,0)   ),0)</f>
        <v>0</v>
      </c>
      <c r="J139" s="6">
        <f t="shared" ca="1" si="27"/>
        <v>0</v>
      </c>
      <c r="K139" s="6">
        <f t="shared" si="28"/>
        <v>0</v>
      </c>
      <c r="L139" s="10">
        <f ca="1">VLOOKUP(C139,Zwangerschapsverlof!$B$66:$B$72,1,1)</f>
        <v>0</v>
      </c>
      <c r="M139" s="10">
        <f ca="1">INDEX(Zwangerschapsverlof!$C$66:$C$72,N139)</f>
        <v>0</v>
      </c>
      <c r="N139" s="89">
        <f ca="1">MATCH(L139,Zwangerschapsverlof!$B$66:$B$72,0)</f>
        <v>1</v>
      </c>
      <c r="O139" s="6">
        <f t="shared" ca="1" si="33"/>
        <v>0</v>
      </c>
      <c r="P139" s="10">
        <f ca="1">VLOOKUP(C139,Zwangerschapsverlof!$B$80:$B$86,1,1)</f>
        <v>0</v>
      </c>
      <c r="Q139" s="10">
        <f ca="1">INDEX(Zwangerschapsverlof!$C$80:$C$86,R139)</f>
        <v>0</v>
      </c>
      <c r="R139" s="89">
        <f ca="1">MATCH(P139,Zwangerschapsverlof!$B$80:$B$86,0)</f>
        <v>1</v>
      </c>
      <c r="S139" s="6">
        <f t="shared" ca="1" si="34"/>
        <v>0</v>
      </c>
      <c r="T139" s="37">
        <f t="shared" ca="1" si="29"/>
        <v>0</v>
      </c>
      <c r="U139" s="49">
        <f t="shared" si="30"/>
        <v>0</v>
      </c>
      <c r="V139" s="37">
        <f ca="1">IF(AND(H139=0,I139=0,O139=1),INDEX(Zwangerschapsverlof!$B$66:$K$72,N139,3+D139),0)</f>
        <v>0</v>
      </c>
      <c r="W139" s="37">
        <f ca="1">IF(AND(H139=0,I139=0,S139=1),INDEX(Zwangerschapsverlof!$B$80:$K$86,R139,3+D139),0)</f>
        <v>0</v>
      </c>
      <c r="X139" s="110">
        <f t="shared" ca="1" si="31"/>
        <v>3</v>
      </c>
    </row>
    <row r="140" spans="2:24">
      <c r="B140" s="48">
        <f t="shared" ca="1" si="24"/>
        <v>45012</v>
      </c>
      <c r="C140" s="10">
        <f t="shared" ca="1" si="32"/>
        <v>45012</v>
      </c>
      <c r="D140" s="6">
        <f t="shared" ca="1" si="25"/>
        <v>1</v>
      </c>
      <c r="E140" s="10">
        <f ca="1">VLOOKUP(C140,Vakantie!O:O,1,1)</f>
        <v>44975</v>
      </c>
      <c r="F140" s="10">
        <f ca="1">INDEX(Vakantie!P:P,MATCH(E140,Vakantie!O:O,0))</f>
        <v>44983</v>
      </c>
      <c r="G140" s="6" t="str">
        <f ca="1">INDEX(Vakantie!Q:Q,MATCH(E140,Vakantie!O:O,0))</f>
        <v>Voorjaar</v>
      </c>
      <c r="H140" s="6">
        <f t="shared" ca="1" si="26"/>
        <v>0</v>
      </c>
      <c r="I140" s="6">
        <f ca="1">IFERROR(  MIN(1, VLOOKUP(C140,Vakantie!Z:Z,1,0)   ),0)</f>
        <v>0</v>
      </c>
      <c r="J140" s="6">
        <f t="shared" ca="1" si="27"/>
        <v>0</v>
      </c>
      <c r="K140" s="6">
        <f t="shared" si="28"/>
        <v>0</v>
      </c>
      <c r="L140" s="10">
        <f ca="1">VLOOKUP(C140,Zwangerschapsverlof!$B$66:$B$72,1,1)</f>
        <v>0</v>
      </c>
      <c r="M140" s="10">
        <f ca="1">INDEX(Zwangerschapsverlof!$C$66:$C$72,N140)</f>
        <v>0</v>
      </c>
      <c r="N140" s="89">
        <f ca="1">MATCH(L140,Zwangerschapsverlof!$B$66:$B$72,0)</f>
        <v>1</v>
      </c>
      <c r="O140" s="6">
        <f t="shared" ca="1" si="33"/>
        <v>0</v>
      </c>
      <c r="P140" s="10">
        <f ca="1">VLOOKUP(C140,Zwangerschapsverlof!$B$80:$B$86,1,1)</f>
        <v>0</v>
      </c>
      <c r="Q140" s="10">
        <f ca="1">INDEX(Zwangerschapsverlof!$C$80:$C$86,R140)</f>
        <v>0</v>
      </c>
      <c r="R140" s="89">
        <f ca="1">MATCH(P140,Zwangerschapsverlof!$B$80:$B$86,0)</f>
        <v>1</v>
      </c>
      <c r="S140" s="6">
        <f t="shared" ca="1" si="34"/>
        <v>0</v>
      </c>
      <c r="T140" s="37">
        <f t="shared" ca="1" si="29"/>
        <v>0</v>
      </c>
      <c r="U140" s="49">
        <f t="shared" si="30"/>
        <v>0</v>
      </c>
      <c r="V140" s="37">
        <f ca="1">IF(AND(H140=0,I140=0,O140=1),INDEX(Zwangerschapsverlof!$B$66:$K$72,N140,3+D140),0)</f>
        <v>0</v>
      </c>
      <c r="W140" s="37">
        <f ca="1">IF(AND(H140=0,I140=0,S140=1),INDEX(Zwangerschapsverlof!$B$80:$K$86,R140,3+D140),0)</f>
        <v>0</v>
      </c>
      <c r="X140" s="110">
        <f t="shared" ca="1" si="31"/>
        <v>3</v>
      </c>
    </row>
    <row r="141" spans="2:24">
      <c r="B141" s="48">
        <f t="shared" ca="1" si="24"/>
        <v>45013</v>
      </c>
      <c r="C141" s="10">
        <f t="shared" ca="1" si="32"/>
        <v>45013</v>
      </c>
      <c r="D141" s="6">
        <f t="shared" ca="1" si="25"/>
        <v>2</v>
      </c>
      <c r="E141" s="10">
        <f ca="1">VLOOKUP(C141,Vakantie!O:O,1,1)</f>
        <v>44975</v>
      </c>
      <c r="F141" s="10">
        <f ca="1">INDEX(Vakantie!P:P,MATCH(E141,Vakantie!O:O,0))</f>
        <v>44983</v>
      </c>
      <c r="G141" s="6" t="str">
        <f ca="1">INDEX(Vakantie!Q:Q,MATCH(E141,Vakantie!O:O,0))</f>
        <v>Voorjaar</v>
      </c>
      <c r="H141" s="6">
        <f t="shared" ca="1" si="26"/>
        <v>0</v>
      </c>
      <c r="I141" s="6">
        <f ca="1">IFERROR(  MIN(1, VLOOKUP(C141,Vakantie!Z:Z,1,0)   ),0)</f>
        <v>0</v>
      </c>
      <c r="J141" s="6">
        <f t="shared" ca="1" si="27"/>
        <v>0</v>
      </c>
      <c r="K141" s="6">
        <f t="shared" si="28"/>
        <v>0</v>
      </c>
      <c r="L141" s="10">
        <f ca="1">VLOOKUP(C141,Zwangerschapsverlof!$B$66:$B$72,1,1)</f>
        <v>0</v>
      </c>
      <c r="M141" s="10">
        <f ca="1">INDEX(Zwangerschapsverlof!$C$66:$C$72,N141)</f>
        <v>0</v>
      </c>
      <c r="N141" s="89">
        <f ca="1">MATCH(L141,Zwangerschapsverlof!$B$66:$B$72,0)</f>
        <v>1</v>
      </c>
      <c r="O141" s="6">
        <f t="shared" ca="1" si="33"/>
        <v>0</v>
      </c>
      <c r="P141" s="10">
        <f ca="1">VLOOKUP(C141,Zwangerschapsverlof!$B$80:$B$86,1,1)</f>
        <v>0</v>
      </c>
      <c r="Q141" s="10">
        <f ca="1">INDEX(Zwangerschapsverlof!$C$80:$C$86,R141)</f>
        <v>0</v>
      </c>
      <c r="R141" s="89">
        <f ca="1">MATCH(P141,Zwangerschapsverlof!$B$80:$B$86,0)</f>
        <v>1</v>
      </c>
      <c r="S141" s="6">
        <f t="shared" ca="1" si="34"/>
        <v>0</v>
      </c>
      <c r="T141" s="37">
        <f t="shared" ca="1" si="29"/>
        <v>0</v>
      </c>
      <c r="U141" s="49">
        <f t="shared" si="30"/>
        <v>0</v>
      </c>
      <c r="V141" s="37">
        <f ca="1">IF(AND(H141=0,I141=0,O141=1),INDEX(Zwangerschapsverlof!$B$66:$K$72,N141,3+D141),0)</f>
        <v>0</v>
      </c>
      <c r="W141" s="37">
        <f ca="1">IF(AND(H141=0,I141=0,S141=1),INDEX(Zwangerschapsverlof!$B$80:$K$86,R141,3+D141),0)</f>
        <v>0</v>
      </c>
      <c r="X141" s="110">
        <f t="shared" ca="1" si="31"/>
        <v>3</v>
      </c>
    </row>
    <row r="142" spans="2:24">
      <c r="B142" s="48">
        <f t="shared" ca="1" si="24"/>
        <v>45014</v>
      </c>
      <c r="C142" s="10">
        <f t="shared" ca="1" si="32"/>
        <v>45014</v>
      </c>
      <c r="D142" s="6">
        <f t="shared" ca="1" si="25"/>
        <v>3</v>
      </c>
      <c r="E142" s="10">
        <f ca="1">VLOOKUP(C142,Vakantie!O:O,1,1)</f>
        <v>44975</v>
      </c>
      <c r="F142" s="10">
        <f ca="1">INDEX(Vakantie!P:P,MATCH(E142,Vakantie!O:O,0))</f>
        <v>44983</v>
      </c>
      <c r="G142" s="6" t="str">
        <f ca="1">INDEX(Vakantie!Q:Q,MATCH(E142,Vakantie!O:O,0))</f>
        <v>Voorjaar</v>
      </c>
      <c r="H142" s="6">
        <f t="shared" ca="1" si="26"/>
        <v>0</v>
      </c>
      <c r="I142" s="6">
        <f ca="1">IFERROR(  MIN(1, VLOOKUP(C142,Vakantie!Z:Z,1,0)   ),0)</f>
        <v>0</v>
      </c>
      <c r="J142" s="6">
        <f t="shared" ca="1" si="27"/>
        <v>0</v>
      </c>
      <c r="K142" s="6">
        <f t="shared" si="28"/>
        <v>0</v>
      </c>
      <c r="L142" s="10">
        <f ca="1">VLOOKUP(C142,Zwangerschapsverlof!$B$66:$B$72,1,1)</f>
        <v>0</v>
      </c>
      <c r="M142" s="10">
        <f ca="1">INDEX(Zwangerschapsverlof!$C$66:$C$72,N142)</f>
        <v>0</v>
      </c>
      <c r="N142" s="89">
        <f ca="1">MATCH(L142,Zwangerschapsverlof!$B$66:$B$72,0)</f>
        <v>1</v>
      </c>
      <c r="O142" s="6">
        <f t="shared" ca="1" si="33"/>
        <v>0</v>
      </c>
      <c r="P142" s="10">
        <f ca="1">VLOOKUP(C142,Zwangerschapsverlof!$B$80:$B$86,1,1)</f>
        <v>0</v>
      </c>
      <c r="Q142" s="10">
        <f ca="1">INDEX(Zwangerschapsverlof!$C$80:$C$86,R142)</f>
        <v>0</v>
      </c>
      <c r="R142" s="89">
        <f ca="1">MATCH(P142,Zwangerschapsverlof!$B$80:$B$86,0)</f>
        <v>1</v>
      </c>
      <c r="S142" s="6">
        <f t="shared" ca="1" si="34"/>
        <v>0</v>
      </c>
      <c r="T142" s="37">
        <f t="shared" ca="1" si="29"/>
        <v>0</v>
      </c>
      <c r="U142" s="49">
        <f t="shared" si="30"/>
        <v>0</v>
      </c>
      <c r="V142" s="37">
        <f ca="1">IF(AND(H142=0,I142=0,O142=1),INDEX(Zwangerschapsverlof!$B$66:$K$72,N142,3+D142),0)</f>
        <v>0</v>
      </c>
      <c r="W142" s="37">
        <f ca="1">IF(AND(H142=0,I142=0,S142=1),INDEX(Zwangerschapsverlof!$B$80:$K$86,R142,3+D142),0)</f>
        <v>0</v>
      </c>
      <c r="X142" s="110">
        <f t="shared" ca="1" si="31"/>
        <v>3</v>
      </c>
    </row>
    <row r="143" spans="2:24">
      <c r="B143" s="48">
        <f t="shared" ca="1" si="24"/>
        <v>45015</v>
      </c>
      <c r="C143" s="10">
        <f t="shared" ca="1" si="32"/>
        <v>45015</v>
      </c>
      <c r="D143" s="6">
        <f t="shared" ca="1" si="25"/>
        <v>4</v>
      </c>
      <c r="E143" s="10">
        <f ca="1">VLOOKUP(C143,Vakantie!O:O,1,1)</f>
        <v>44975</v>
      </c>
      <c r="F143" s="10">
        <f ca="1">INDEX(Vakantie!P:P,MATCH(E143,Vakantie!O:O,0))</f>
        <v>44983</v>
      </c>
      <c r="G143" s="6" t="str">
        <f ca="1">INDEX(Vakantie!Q:Q,MATCH(E143,Vakantie!O:O,0))</f>
        <v>Voorjaar</v>
      </c>
      <c r="H143" s="6">
        <f t="shared" ca="1" si="26"/>
        <v>0</v>
      </c>
      <c r="I143" s="6">
        <f ca="1">IFERROR(  MIN(1, VLOOKUP(C143,Vakantie!Z:Z,1,0)   ),0)</f>
        <v>0</v>
      </c>
      <c r="J143" s="6">
        <f t="shared" ca="1" si="27"/>
        <v>0</v>
      </c>
      <c r="K143" s="6">
        <f t="shared" si="28"/>
        <v>0</v>
      </c>
      <c r="L143" s="10">
        <f ca="1">VLOOKUP(C143,Zwangerschapsverlof!$B$66:$B$72,1,1)</f>
        <v>0</v>
      </c>
      <c r="M143" s="10">
        <f ca="1">INDEX(Zwangerschapsverlof!$C$66:$C$72,N143)</f>
        <v>0</v>
      </c>
      <c r="N143" s="89">
        <f ca="1">MATCH(L143,Zwangerschapsverlof!$B$66:$B$72,0)</f>
        <v>1</v>
      </c>
      <c r="O143" s="6">
        <f t="shared" ca="1" si="33"/>
        <v>0</v>
      </c>
      <c r="P143" s="10">
        <f ca="1">VLOOKUP(C143,Zwangerschapsverlof!$B$80:$B$86,1,1)</f>
        <v>0</v>
      </c>
      <c r="Q143" s="10">
        <f ca="1">INDEX(Zwangerschapsverlof!$C$80:$C$86,R143)</f>
        <v>0</v>
      </c>
      <c r="R143" s="89">
        <f ca="1">MATCH(P143,Zwangerschapsverlof!$B$80:$B$86,0)</f>
        <v>1</v>
      </c>
      <c r="S143" s="6">
        <f t="shared" ca="1" si="34"/>
        <v>0</v>
      </c>
      <c r="T143" s="37">
        <f t="shared" ca="1" si="29"/>
        <v>0</v>
      </c>
      <c r="U143" s="49">
        <f t="shared" si="30"/>
        <v>0</v>
      </c>
      <c r="V143" s="37">
        <f ca="1">IF(AND(H143=0,I143=0,O143=1),INDEX(Zwangerschapsverlof!$B$66:$K$72,N143,3+D143),0)</f>
        <v>0</v>
      </c>
      <c r="W143" s="37">
        <f ca="1">IF(AND(H143=0,I143=0,S143=1),INDEX(Zwangerschapsverlof!$B$80:$K$86,R143,3+D143),0)</f>
        <v>0</v>
      </c>
      <c r="X143" s="110">
        <f t="shared" ca="1" si="31"/>
        <v>3</v>
      </c>
    </row>
    <row r="144" spans="2:24">
      <c r="B144" s="48">
        <f t="shared" ca="1" si="24"/>
        <v>45016</v>
      </c>
      <c r="C144" s="10">
        <f t="shared" ca="1" si="32"/>
        <v>45016</v>
      </c>
      <c r="D144" s="6">
        <f t="shared" ca="1" si="25"/>
        <v>5</v>
      </c>
      <c r="E144" s="10">
        <f ca="1">VLOOKUP(C144,Vakantie!O:O,1,1)</f>
        <v>44975</v>
      </c>
      <c r="F144" s="10">
        <f ca="1">INDEX(Vakantie!P:P,MATCH(E144,Vakantie!O:O,0))</f>
        <v>44983</v>
      </c>
      <c r="G144" s="6" t="str">
        <f ca="1">INDEX(Vakantie!Q:Q,MATCH(E144,Vakantie!O:O,0))</f>
        <v>Voorjaar</v>
      </c>
      <c r="H144" s="6">
        <f t="shared" ca="1" si="26"/>
        <v>0</v>
      </c>
      <c r="I144" s="6">
        <f ca="1">IFERROR(  MIN(1, VLOOKUP(C144,Vakantie!Z:Z,1,0)   ),0)</f>
        <v>0</v>
      </c>
      <c r="J144" s="6">
        <f t="shared" ca="1" si="27"/>
        <v>0</v>
      </c>
      <c r="K144" s="6">
        <f t="shared" si="28"/>
        <v>0</v>
      </c>
      <c r="L144" s="10">
        <f ca="1">VLOOKUP(C144,Zwangerschapsverlof!$B$66:$B$72,1,1)</f>
        <v>0</v>
      </c>
      <c r="M144" s="10">
        <f ca="1">INDEX(Zwangerschapsverlof!$C$66:$C$72,N144)</f>
        <v>0</v>
      </c>
      <c r="N144" s="89">
        <f ca="1">MATCH(L144,Zwangerschapsverlof!$B$66:$B$72,0)</f>
        <v>1</v>
      </c>
      <c r="O144" s="6">
        <f t="shared" ca="1" si="33"/>
        <v>0</v>
      </c>
      <c r="P144" s="10">
        <f ca="1">VLOOKUP(C144,Zwangerschapsverlof!$B$80:$B$86,1,1)</f>
        <v>0</v>
      </c>
      <c r="Q144" s="10">
        <f ca="1">INDEX(Zwangerschapsverlof!$C$80:$C$86,R144)</f>
        <v>0</v>
      </c>
      <c r="R144" s="89">
        <f ca="1">MATCH(P144,Zwangerschapsverlof!$B$80:$B$86,0)</f>
        <v>1</v>
      </c>
      <c r="S144" s="6">
        <f t="shared" ca="1" si="34"/>
        <v>0</v>
      </c>
      <c r="T144" s="37">
        <f t="shared" ca="1" si="29"/>
        <v>0</v>
      </c>
      <c r="U144" s="49">
        <f t="shared" si="30"/>
        <v>0</v>
      </c>
      <c r="V144" s="37">
        <f ca="1">IF(AND(H144=0,I144=0,O144=1),INDEX(Zwangerschapsverlof!$B$66:$K$72,N144,3+D144),0)</f>
        <v>0</v>
      </c>
      <c r="W144" s="37">
        <f ca="1">IF(AND(H144=0,I144=0,S144=1),INDEX(Zwangerschapsverlof!$B$80:$K$86,R144,3+D144),0)</f>
        <v>0</v>
      </c>
      <c r="X144" s="110">
        <f t="shared" ca="1" si="31"/>
        <v>3</v>
      </c>
    </row>
    <row r="145" spans="2:24">
      <c r="B145" s="48">
        <f t="shared" ca="1" si="24"/>
        <v>45017</v>
      </c>
      <c r="C145" s="10">
        <f t="shared" ca="1" si="32"/>
        <v>45017</v>
      </c>
      <c r="D145" s="6">
        <f t="shared" ca="1" si="25"/>
        <v>6</v>
      </c>
      <c r="E145" s="10">
        <f ca="1">VLOOKUP(C145,Vakantie!O:O,1,1)</f>
        <v>44975</v>
      </c>
      <c r="F145" s="10">
        <f ca="1">INDEX(Vakantie!P:P,MATCH(E145,Vakantie!O:O,0))</f>
        <v>44983</v>
      </c>
      <c r="G145" s="6" t="str">
        <f ca="1">INDEX(Vakantie!Q:Q,MATCH(E145,Vakantie!O:O,0))</f>
        <v>Voorjaar</v>
      </c>
      <c r="H145" s="6">
        <f t="shared" ca="1" si="26"/>
        <v>0</v>
      </c>
      <c r="I145" s="6">
        <f ca="1">IFERROR(  MIN(1, VLOOKUP(C145,Vakantie!Z:Z,1,0)   ),0)</f>
        <v>0</v>
      </c>
      <c r="J145" s="6">
        <f t="shared" ca="1" si="27"/>
        <v>0</v>
      </c>
      <c r="K145" s="6">
        <f t="shared" si="28"/>
        <v>0</v>
      </c>
      <c r="L145" s="10">
        <f ca="1">VLOOKUP(C145,Zwangerschapsverlof!$B$66:$B$72,1,1)</f>
        <v>0</v>
      </c>
      <c r="M145" s="10">
        <f ca="1">INDEX(Zwangerschapsverlof!$C$66:$C$72,N145)</f>
        <v>0</v>
      </c>
      <c r="N145" s="89">
        <f ca="1">MATCH(L145,Zwangerschapsverlof!$B$66:$B$72,0)</f>
        <v>1</v>
      </c>
      <c r="O145" s="6">
        <f t="shared" ca="1" si="33"/>
        <v>0</v>
      </c>
      <c r="P145" s="10">
        <f ca="1">VLOOKUP(C145,Zwangerschapsverlof!$B$80:$B$86,1,1)</f>
        <v>0</v>
      </c>
      <c r="Q145" s="10">
        <f ca="1">INDEX(Zwangerschapsverlof!$C$80:$C$86,R145)</f>
        <v>0</v>
      </c>
      <c r="R145" s="89">
        <f ca="1">MATCH(P145,Zwangerschapsverlof!$B$80:$B$86,0)</f>
        <v>1</v>
      </c>
      <c r="S145" s="6">
        <f t="shared" ca="1" si="34"/>
        <v>0</v>
      </c>
      <c r="T145" s="37">
        <f t="shared" ca="1" si="29"/>
        <v>0</v>
      </c>
      <c r="U145" s="49">
        <f t="shared" si="30"/>
        <v>0</v>
      </c>
      <c r="V145" s="37">
        <f ca="1">IF(AND(H145=0,I145=0,O145=1),INDEX(Zwangerschapsverlof!$B$66:$K$72,N145,3+D145),0)</f>
        <v>0</v>
      </c>
      <c r="W145" s="37">
        <f ca="1">IF(AND(H145=0,I145=0,S145=1),INDEX(Zwangerschapsverlof!$B$80:$K$86,R145,3+D145),0)</f>
        <v>0</v>
      </c>
      <c r="X145" s="110">
        <f t="shared" ca="1" si="31"/>
        <v>3</v>
      </c>
    </row>
    <row r="146" spans="2:24">
      <c r="B146" s="48">
        <f t="shared" ca="1" si="24"/>
        <v>45018</v>
      </c>
      <c r="C146" s="10">
        <f t="shared" ca="1" si="32"/>
        <v>45018</v>
      </c>
      <c r="D146" s="6">
        <f t="shared" ca="1" si="25"/>
        <v>7</v>
      </c>
      <c r="E146" s="10">
        <f ca="1">VLOOKUP(C146,Vakantie!O:O,1,1)</f>
        <v>44975</v>
      </c>
      <c r="F146" s="10">
        <f ca="1">INDEX(Vakantie!P:P,MATCH(E146,Vakantie!O:O,0))</f>
        <v>44983</v>
      </c>
      <c r="G146" s="6" t="str">
        <f ca="1">INDEX(Vakantie!Q:Q,MATCH(E146,Vakantie!O:O,0))</f>
        <v>Voorjaar</v>
      </c>
      <c r="H146" s="6">
        <f t="shared" ca="1" si="26"/>
        <v>0</v>
      </c>
      <c r="I146" s="6">
        <f ca="1">IFERROR(  MIN(1, VLOOKUP(C146,Vakantie!Z:Z,1,0)   ),0)</f>
        <v>0</v>
      </c>
      <c r="J146" s="6">
        <f t="shared" ca="1" si="27"/>
        <v>0</v>
      </c>
      <c r="K146" s="6">
        <f t="shared" si="28"/>
        <v>0</v>
      </c>
      <c r="L146" s="10">
        <f ca="1">VLOOKUP(C146,Zwangerschapsverlof!$B$66:$B$72,1,1)</f>
        <v>0</v>
      </c>
      <c r="M146" s="10">
        <f ca="1">INDEX(Zwangerschapsverlof!$C$66:$C$72,N146)</f>
        <v>0</v>
      </c>
      <c r="N146" s="89">
        <f ca="1">MATCH(L146,Zwangerschapsverlof!$B$66:$B$72,0)</f>
        <v>1</v>
      </c>
      <c r="O146" s="6">
        <f t="shared" ca="1" si="33"/>
        <v>0</v>
      </c>
      <c r="P146" s="10">
        <f ca="1">VLOOKUP(C146,Zwangerschapsverlof!$B$80:$B$86,1,1)</f>
        <v>0</v>
      </c>
      <c r="Q146" s="10">
        <f ca="1">INDEX(Zwangerschapsverlof!$C$80:$C$86,R146)</f>
        <v>0</v>
      </c>
      <c r="R146" s="89">
        <f ca="1">MATCH(P146,Zwangerschapsverlof!$B$80:$B$86,0)</f>
        <v>1</v>
      </c>
      <c r="S146" s="6">
        <f t="shared" ca="1" si="34"/>
        <v>0</v>
      </c>
      <c r="T146" s="37">
        <f t="shared" ca="1" si="29"/>
        <v>0</v>
      </c>
      <c r="U146" s="49">
        <f t="shared" si="30"/>
        <v>0</v>
      </c>
      <c r="V146" s="37">
        <f ca="1">IF(AND(H146=0,I146=0,O146=1),INDEX(Zwangerschapsverlof!$B$66:$K$72,N146,3+D146),0)</f>
        <v>0</v>
      </c>
      <c r="W146" s="37">
        <f ca="1">IF(AND(H146=0,I146=0,S146=1),INDEX(Zwangerschapsverlof!$B$80:$K$86,R146,3+D146),0)</f>
        <v>0</v>
      </c>
      <c r="X146" s="110">
        <f t="shared" ca="1" si="31"/>
        <v>3</v>
      </c>
    </row>
    <row r="147" spans="2:24">
      <c r="B147" s="48">
        <f t="shared" ca="1" si="24"/>
        <v>45019</v>
      </c>
      <c r="C147" s="10">
        <f t="shared" ca="1" si="32"/>
        <v>45019</v>
      </c>
      <c r="D147" s="6">
        <f t="shared" ca="1" si="25"/>
        <v>1</v>
      </c>
      <c r="E147" s="10">
        <f ca="1">VLOOKUP(C147,Vakantie!O:O,1,1)</f>
        <v>44975</v>
      </c>
      <c r="F147" s="10">
        <f ca="1">INDEX(Vakantie!P:P,MATCH(E147,Vakantie!O:O,0))</f>
        <v>44983</v>
      </c>
      <c r="G147" s="6" t="str">
        <f ca="1">INDEX(Vakantie!Q:Q,MATCH(E147,Vakantie!O:O,0))</f>
        <v>Voorjaar</v>
      </c>
      <c r="H147" s="6">
        <f t="shared" ca="1" si="26"/>
        <v>0</v>
      </c>
      <c r="I147" s="6">
        <f ca="1">IFERROR(  MIN(1, VLOOKUP(C147,Vakantie!Z:Z,1,0)   ),0)</f>
        <v>0</v>
      </c>
      <c r="J147" s="6">
        <f t="shared" ca="1" si="27"/>
        <v>0</v>
      </c>
      <c r="K147" s="6">
        <f t="shared" si="28"/>
        <v>0</v>
      </c>
      <c r="L147" s="10">
        <f ca="1">VLOOKUP(C147,Zwangerschapsverlof!$B$66:$B$72,1,1)</f>
        <v>0</v>
      </c>
      <c r="M147" s="10">
        <f ca="1">INDEX(Zwangerschapsverlof!$C$66:$C$72,N147)</f>
        <v>0</v>
      </c>
      <c r="N147" s="89">
        <f ca="1">MATCH(L147,Zwangerschapsverlof!$B$66:$B$72,0)</f>
        <v>1</v>
      </c>
      <c r="O147" s="6">
        <f t="shared" ca="1" si="33"/>
        <v>0</v>
      </c>
      <c r="P147" s="10">
        <f ca="1">VLOOKUP(C147,Zwangerschapsverlof!$B$80:$B$86,1,1)</f>
        <v>0</v>
      </c>
      <c r="Q147" s="10">
        <f ca="1">INDEX(Zwangerschapsverlof!$C$80:$C$86,R147)</f>
        <v>0</v>
      </c>
      <c r="R147" s="89">
        <f ca="1">MATCH(P147,Zwangerschapsverlof!$B$80:$B$86,0)</f>
        <v>1</v>
      </c>
      <c r="S147" s="6">
        <f t="shared" ca="1" si="34"/>
        <v>0</v>
      </c>
      <c r="T147" s="37">
        <f t="shared" ca="1" si="29"/>
        <v>0</v>
      </c>
      <c r="U147" s="49">
        <f t="shared" si="30"/>
        <v>0</v>
      </c>
      <c r="V147" s="37">
        <f ca="1">IF(AND(H147=0,I147=0,O147=1),INDEX(Zwangerschapsverlof!$B$66:$K$72,N147,3+D147),0)</f>
        <v>0</v>
      </c>
      <c r="W147" s="37">
        <f ca="1">IF(AND(H147=0,I147=0,S147=1),INDEX(Zwangerschapsverlof!$B$80:$K$86,R147,3+D147),0)</f>
        <v>0</v>
      </c>
      <c r="X147" s="110">
        <f t="shared" ca="1" si="31"/>
        <v>3</v>
      </c>
    </row>
    <row r="148" spans="2:24">
      <c r="B148" s="48">
        <f t="shared" ca="1" si="24"/>
        <v>45020</v>
      </c>
      <c r="C148" s="10">
        <f t="shared" ca="1" si="32"/>
        <v>45020</v>
      </c>
      <c r="D148" s="6">
        <f t="shared" ca="1" si="25"/>
        <v>2</v>
      </c>
      <c r="E148" s="10">
        <f ca="1">VLOOKUP(C148,Vakantie!O:O,1,1)</f>
        <v>44975</v>
      </c>
      <c r="F148" s="10">
        <f ca="1">INDEX(Vakantie!P:P,MATCH(E148,Vakantie!O:O,0))</f>
        <v>44983</v>
      </c>
      <c r="G148" s="6" t="str">
        <f ca="1">INDEX(Vakantie!Q:Q,MATCH(E148,Vakantie!O:O,0))</f>
        <v>Voorjaar</v>
      </c>
      <c r="H148" s="6">
        <f t="shared" ca="1" si="26"/>
        <v>0</v>
      </c>
      <c r="I148" s="6">
        <f ca="1">IFERROR(  MIN(1, VLOOKUP(C148,Vakantie!Z:Z,1,0)   ),0)</f>
        <v>0</v>
      </c>
      <c r="J148" s="6">
        <f t="shared" ca="1" si="27"/>
        <v>0</v>
      </c>
      <c r="K148" s="6">
        <f t="shared" si="28"/>
        <v>0</v>
      </c>
      <c r="L148" s="10">
        <f ca="1">VLOOKUP(C148,Zwangerschapsverlof!$B$66:$B$72,1,1)</f>
        <v>0</v>
      </c>
      <c r="M148" s="10">
        <f ca="1">INDEX(Zwangerschapsverlof!$C$66:$C$72,N148)</f>
        <v>0</v>
      </c>
      <c r="N148" s="89">
        <f ca="1">MATCH(L148,Zwangerschapsverlof!$B$66:$B$72,0)</f>
        <v>1</v>
      </c>
      <c r="O148" s="6">
        <f t="shared" ca="1" si="33"/>
        <v>0</v>
      </c>
      <c r="P148" s="10">
        <f ca="1">VLOOKUP(C148,Zwangerschapsverlof!$B$80:$B$86,1,1)</f>
        <v>0</v>
      </c>
      <c r="Q148" s="10">
        <f ca="1">INDEX(Zwangerschapsverlof!$C$80:$C$86,R148)</f>
        <v>0</v>
      </c>
      <c r="R148" s="89">
        <f ca="1">MATCH(P148,Zwangerschapsverlof!$B$80:$B$86,0)</f>
        <v>1</v>
      </c>
      <c r="S148" s="6">
        <f t="shared" ca="1" si="34"/>
        <v>0</v>
      </c>
      <c r="T148" s="37">
        <f t="shared" ca="1" si="29"/>
        <v>0</v>
      </c>
      <c r="U148" s="49">
        <f t="shared" si="30"/>
        <v>0</v>
      </c>
      <c r="V148" s="37">
        <f ca="1">IF(AND(H148=0,I148=0,O148=1),INDEX(Zwangerschapsverlof!$B$66:$K$72,N148,3+D148),0)</f>
        <v>0</v>
      </c>
      <c r="W148" s="37">
        <f ca="1">IF(AND(H148=0,I148=0,S148=1),INDEX(Zwangerschapsverlof!$B$80:$K$86,R148,3+D148),0)</f>
        <v>0</v>
      </c>
      <c r="X148" s="110">
        <f t="shared" ca="1" si="31"/>
        <v>3</v>
      </c>
    </row>
    <row r="149" spans="2:24">
      <c r="B149" s="48">
        <f t="shared" ca="1" si="24"/>
        <v>45021</v>
      </c>
      <c r="C149" s="10">
        <f t="shared" ca="1" si="32"/>
        <v>45021</v>
      </c>
      <c r="D149" s="6">
        <f t="shared" ca="1" si="25"/>
        <v>3</v>
      </c>
      <c r="E149" s="10">
        <f ca="1">VLOOKUP(C149,Vakantie!O:O,1,1)</f>
        <v>44975</v>
      </c>
      <c r="F149" s="10">
        <f ca="1">INDEX(Vakantie!P:P,MATCH(E149,Vakantie!O:O,0))</f>
        <v>44983</v>
      </c>
      <c r="G149" s="6" t="str">
        <f ca="1">INDEX(Vakantie!Q:Q,MATCH(E149,Vakantie!O:O,0))</f>
        <v>Voorjaar</v>
      </c>
      <c r="H149" s="6">
        <f t="shared" ca="1" si="26"/>
        <v>0</v>
      </c>
      <c r="I149" s="6">
        <f ca="1">IFERROR(  MIN(1, VLOOKUP(C149,Vakantie!Z:Z,1,0)   ),0)</f>
        <v>0</v>
      </c>
      <c r="J149" s="6">
        <f t="shared" ca="1" si="27"/>
        <v>0</v>
      </c>
      <c r="K149" s="6">
        <f t="shared" si="28"/>
        <v>0</v>
      </c>
      <c r="L149" s="10">
        <f ca="1">VLOOKUP(C149,Zwangerschapsverlof!$B$66:$B$72,1,1)</f>
        <v>0</v>
      </c>
      <c r="M149" s="10">
        <f ca="1">INDEX(Zwangerschapsverlof!$C$66:$C$72,N149)</f>
        <v>0</v>
      </c>
      <c r="N149" s="89">
        <f ca="1">MATCH(L149,Zwangerschapsverlof!$B$66:$B$72,0)</f>
        <v>1</v>
      </c>
      <c r="O149" s="6">
        <f t="shared" ca="1" si="33"/>
        <v>0</v>
      </c>
      <c r="P149" s="10">
        <f ca="1">VLOOKUP(C149,Zwangerschapsverlof!$B$80:$B$86,1,1)</f>
        <v>0</v>
      </c>
      <c r="Q149" s="10">
        <f ca="1">INDEX(Zwangerschapsverlof!$C$80:$C$86,R149)</f>
        <v>0</v>
      </c>
      <c r="R149" s="89">
        <f ca="1">MATCH(P149,Zwangerschapsverlof!$B$80:$B$86,0)</f>
        <v>1</v>
      </c>
      <c r="S149" s="6">
        <f t="shared" ca="1" si="34"/>
        <v>0</v>
      </c>
      <c r="T149" s="37">
        <f t="shared" ca="1" si="29"/>
        <v>0</v>
      </c>
      <c r="U149" s="49">
        <f t="shared" si="30"/>
        <v>0</v>
      </c>
      <c r="V149" s="37">
        <f ca="1">IF(AND(H149=0,I149=0,O149=1),INDEX(Zwangerschapsverlof!$B$66:$K$72,N149,3+D149),0)</f>
        <v>0</v>
      </c>
      <c r="W149" s="37">
        <f ca="1">IF(AND(H149=0,I149=0,S149=1),INDEX(Zwangerschapsverlof!$B$80:$K$86,R149,3+D149),0)</f>
        <v>0</v>
      </c>
      <c r="X149" s="110">
        <f t="shared" ca="1" si="31"/>
        <v>3</v>
      </c>
    </row>
    <row r="150" spans="2:24">
      <c r="B150" s="48">
        <f t="shared" ca="1" si="24"/>
        <v>45022</v>
      </c>
      <c r="C150" s="10">
        <f t="shared" ca="1" si="32"/>
        <v>45022</v>
      </c>
      <c r="D150" s="6">
        <f t="shared" ca="1" si="25"/>
        <v>4</v>
      </c>
      <c r="E150" s="10">
        <f ca="1">VLOOKUP(C150,Vakantie!O:O,1,1)</f>
        <v>44975</v>
      </c>
      <c r="F150" s="10">
        <f ca="1">INDEX(Vakantie!P:P,MATCH(E150,Vakantie!O:O,0))</f>
        <v>44983</v>
      </c>
      <c r="G150" s="6" t="str">
        <f ca="1">INDEX(Vakantie!Q:Q,MATCH(E150,Vakantie!O:O,0))</f>
        <v>Voorjaar</v>
      </c>
      <c r="H150" s="6">
        <f t="shared" ca="1" si="26"/>
        <v>0</v>
      </c>
      <c r="I150" s="6">
        <f ca="1">IFERROR(  MIN(1, VLOOKUP(C150,Vakantie!Z:Z,1,0)   ),0)</f>
        <v>0</v>
      </c>
      <c r="J150" s="6">
        <f t="shared" ca="1" si="27"/>
        <v>0</v>
      </c>
      <c r="K150" s="6">
        <f t="shared" si="28"/>
        <v>0</v>
      </c>
      <c r="L150" s="10">
        <f ca="1">VLOOKUP(C150,Zwangerschapsverlof!$B$66:$B$72,1,1)</f>
        <v>0</v>
      </c>
      <c r="M150" s="10">
        <f ca="1">INDEX(Zwangerschapsverlof!$C$66:$C$72,N150)</f>
        <v>0</v>
      </c>
      <c r="N150" s="89">
        <f ca="1">MATCH(L150,Zwangerschapsverlof!$B$66:$B$72,0)</f>
        <v>1</v>
      </c>
      <c r="O150" s="6">
        <f t="shared" ca="1" si="33"/>
        <v>0</v>
      </c>
      <c r="P150" s="10">
        <f ca="1">VLOOKUP(C150,Zwangerschapsverlof!$B$80:$B$86,1,1)</f>
        <v>0</v>
      </c>
      <c r="Q150" s="10">
        <f ca="1">INDEX(Zwangerschapsverlof!$C$80:$C$86,R150)</f>
        <v>0</v>
      </c>
      <c r="R150" s="89">
        <f ca="1">MATCH(P150,Zwangerschapsverlof!$B$80:$B$86,0)</f>
        <v>1</v>
      </c>
      <c r="S150" s="6">
        <f t="shared" ca="1" si="34"/>
        <v>0</v>
      </c>
      <c r="T150" s="37">
        <f t="shared" ca="1" si="29"/>
        <v>0</v>
      </c>
      <c r="U150" s="49">
        <f t="shared" si="30"/>
        <v>0</v>
      </c>
      <c r="V150" s="37">
        <f ca="1">IF(AND(H150=0,I150=0,O150=1),INDEX(Zwangerschapsverlof!$B$66:$K$72,N150,3+D150),0)</f>
        <v>0</v>
      </c>
      <c r="W150" s="37">
        <f ca="1">IF(AND(H150=0,I150=0,S150=1),INDEX(Zwangerschapsverlof!$B$80:$K$86,R150,3+D150),0)</f>
        <v>0</v>
      </c>
      <c r="X150" s="110">
        <f t="shared" ca="1" si="31"/>
        <v>3</v>
      </c>
    </row>
    <row r="151" spans="2:24">
      <c r="B151" s="48">
        <f t="shared" ca="1" si="24"/>
        <v>45023</v>
      </c>
      <c r="C151" s="10">
        <f t="shared" ca="1" si="32"/>
        <v>45023</v>
      </c>
      <c r="D151" s="6">
        <f t="shared" ca="1" si="25"/>
        <v>5</v>
      </c>
      <c r="E151" s="10">
        <f ca="1">VLOOKUP(C151,Vakantie!O:O,1,1)</f>
        <v>44975</v>
      </c>
      <c r="F151" s="10">
        <f ca="1">INDEX(Vakantie!P:P,MATCH(E151,Vakantie!O:O,0))</f>
        <v>44983</v>
      </c>
      <c r="G151" s="6" t="str">
        <f ca="1">INDEX(Vakantie!Q:Q,MATCH(E151,Vakantie!O:O,0))</f>
        <v>Voorjaar</v>
      </c>
      <c r="H151" s="6">
        <f t="shared" ca="1" si="26"/>
        <v>0</v>
      </c>
      <c r="I151" s="6">
        <f ca="1">IFERROR(  MIN(1, VLOOKUP(C151,Vakantie!Z:Z,1,0)   ),0)</f>
        <v>0</v>
      </c>
      <c r="J151" s="6">
        <f t="shared" ca="1" si="27"/>
        <v>0</v>
      </c>
      <c r="K151" s="6">
        <f t="shared" si="28"/>
        <v>0</v>
      </c>
      <c r="L151" s="10">
        <f ca="1">VLOOKUP(C151,Zwangerschapsverlof!$B$66:$B$72,1,1)</f>
        <v>0</v>
      </c>
      <c r="M151" s="10">
        <f ca="1">INDEX(Zwangerschapsverlof!$C$66:$C$72,N151)</f>
        <v>0</v>
      </c>
      <c r="N151" s="89">
        <f ca="1">MATCH(L151,Zwangerschapsverlof!$B$66:$B$72,0)</f>
        <v>1</v>
      </c>
      <c r="O151" s="6">
        <f t="shared" ca="1" si="33"/>
        <v>0</v>
      </c>
      <c r="P151" s="10">
        <f ca="1">VLOOKUP(C151,Zwangerschapsverlof!$B$80:$B$86,1,1)</f>
        <v>0</v>
      </c>
      <c r="Q151" s="10">
        <f ca="1">INDEX(Zwangerschapsverlof!$C$80:$C$86,R151)</f>
        <v>0</v>
      </c>
      <c r="R151" s="89">
        <f ca="1">MATCH(P151,Zwangerschapsverlof!$B$80:$B$86,0)</f>
        <v>1</v>
      </c>
      <c r="S151" s="6">
        <f t="shared" ca="1" si="34"/>
        <v>0</v>
      </c>
      <c r="T151" s="37">
        <f t="shared" ca="1" si="29"/>
        <v>0</v>
      </c>
      <c r="U151" s="49">
        <f t="shared" si="30"/>
        <v>0</v>
      </c>
      <c r="V151" s="37">
        <f ca="1">IF(AND(H151=0,I151=0,O151=1),INDEX(Zwangerschapsverlof!$B$66:$K$72,N151,3+D151),0)</f>
        <v>0</v>
      </c>
      <c r="W151" s="37">
        <f ca="1">IF(AND(H151=0,I151=0,S151=1),INDEX(Zwangerschapsverlof!$B$80:$K$86,R151,3+D151),0)</f>
        <v>0</v>
      </c>
      <c r="X151" s="110">
        <f t="shared" ca="1" si="31"/>
        <v>3</v>
      </c>
    </row>
    <row r="152" spans="2:24">
      <c r="B152" s="48">
        <f t="shared" ca="1" si="24"/>
        <v>45024</v>
      </c>
      <c r="C152" s="10">
        <f t="shared" ca="1" si="32"/>
        <v>45024</v>
      </c>
      <c r="D152" s="6">
        <f t="shared" ca="1" si="25"/>
        <v>6</v>
      </c>
      <c r="E152" s="10">
        <f ca="1">VLOOKUP(C152,Vakantie!O:O,1,1)</f>
        <v>44975</v>
      </c>
      <c r="F152" s="10">
        <f ca="1">INDEX(Vakantie!P:P,MATCH(E152,Vakantie!O:O,0))</f>
        <v>44983</v>
      </c>
      <c r="G152" s="6" t="str">
        <f ca="1">INDEX(Vakantie!Q:Q,MATCH(E152,Vakantie!O:O,0))</f>
        <v>Voorjaar</v>
      </c>
      <c r="H152" s="6">
        <f t="shared" ca="1" si="26"/>
        <v>0</v>
      </c>
      <c r="I152" s="6">
        <f ca="1">IFERROR(  MIN(1, VLOOKUP(C152,Vakantie!Z:Z,1,0)   ),0)</f>
        <v>0</v>
      </c>
      <c r="J152" s="6">
        <f t="shared" ca="1" si="27"/>
        <v>0</v>
      </c>
      <c r="K152" s="6">
        <f t="shared" si="28"/>
        <v>0</v>
      </c>
      <c r="L152" s="10">
        <f ca="1">VLOOKUP(C152,Zwangerschapsverlof!$B$66:$B$72,1,1)</f>
        <v>0</v>
      </c>
      <c r="M152" s="10">
        <f ca="1">INDEX(Zwangerschapsverlof!$C$66:$C$72,N152)</f>
        <v>0</v>
      </c>
      <c r="N152" s="89">
        <f ca="1">MATCH(L152,Zwangerschapsverlof!$B$66:$B$72,0)</f>
        <v>1</v>
      </c>
      <c r="O152" s="6">
        <f t="shared" ca="1" si="33"/>
        <v>0</v>
      </c>
      <c r="P152" s="10">
        <f ca="1">VLOOKUP(C152,Zwangerschapsverlof!$B$80:$B$86,1,1)</f>
        <v>0</v>
      </c>
      <c r="Q152" s="10">
        <f ca="1">INDEX(Zwangerschapsverlof!$C$80:$C$86,R152)</f>
        <v>0</v>
      </c>
      <c r="R152" s="89">
        <f ca="1">MATCH(P152,Zwangerschapsverlof!$B$80:$B$86,0)</f>
        <v>1</v>
      </c>
      <c r="S152" s="6">
        <f t="shared" ca="1" si="34"/>
        <v>0</v>
      </c>
      <c r="T152" s="37">
        <f t="shared" ca="1" si="29"/>
        <v>0</v>
      </c>
      <c r="U152" s="49">
        <f t="shared" si="30"/>
        <v>0</v>
      </c>
      <c r="V152" s="37">
        <f ca="1">IF(AND(H152=0,I152=0,O152=1),INDEX(Zwangerschapsverlof!$B$66:$K$72,N152,3+D152),0)</f>
        <v>0</v>
      </c>
      <c r="W152" s="37">
        <f ca="1">IF(AND(H152=0,I152=0,S152=1),INDEX(Zwangerschapsverlof!$B$80:$K$86,R152,3+D152),0)</f>
        <v>0</v>
      </c>
      <c r="X152" s="110">
        <f t="shared" ca="1" si="31"/>
        <v>3</v>
      </c>
    </row>
    <row r="153" spans="2:24">
      <c r="B153" s="48">
        <f t="shared" ca="1" si="24"/>
        <v>45025</v>
      </c>
      <c r="C153" s="10">
        <f t="shared" ca="1" si="32"/>
        <v>45025</v>
      </c>
      <c r="D153" s="6">
        <f t="shared" ca="1" si="25"/>
        <v>7</v>
      </c>
      <c r="E153" s="10">
        <f ca="1">VLOOKUP(C153,Vakantie!O:O,1,1)</f>
        <v>44975</v>
      </c>
      <c r="F153" s="10">
        <f ca="1">INDEX(Vakantie!P:P,MATCH(E153,Vakantie!O:O,0))</f>
        <v>44983</v>
      </c>
      <c r="G153" s="6" t="str">
        <f ca="1">INDEX(Vakantie!Q:Q,MATCH(E153,Vakantie!O:O,0))</f>
        <v>Voorjaar</v>
      </c>
      <c r="H153" s="6">
        <f t="shared" ca="1" si="26"/>
        <v>0</v>
      </c>
      <c r="I153" s="6">
        <f ca="1">IFERROR(  MIN(1, VLOOKUP(C153,Vakantie!Z:Z,1,0)   ),0)</f>
        <v>0</v>
      </c>
      <c r="J153" s="6">
        <f t="shared" ca="1" si="27"/>
        <v>0</v>
      </c>
      <c r="K153" s="6">
        <f t="shared" si="28"/>
        <v>0</v>
      </c>
      <c r="L153" s="10">
        <f ca="1">VLOOKUP(C153,Zwangerschapsverlof!$B$66:$B$72,1,1)</f>
        <v>0</v>
      </c>
      <c r="M153" s="10">
        <f ca="1">INDEX(Zwangerschapsverlof!$C$66:$C$72,N153)</f>
        <v>0</v>
      </c>
      <c r="N153" s="89">
        <f ca="1">MATCH(L153,Zwangerschapsverlof!$B$66:$B$72,0)</f>
        <v>1</v>
      </c>
      <c r="O153" s="6">
        <f t="shared" ca="1" si="33"/>
        <v>0</v>
      </c>
      <c r="P153" s="10">
        <f ca="1">VLOOKUP(C153,Zwangerschapsverlof!$B$80:$B$86,1,1)</f>
        <v>0</v>
      </c>
      <c r="Q153" s="10">
        <f ca="1">INDEX(Zwangerschapsverlof!$C$80:$C$86,R153)</f>
        <v>0</v>
      </c>
      <c r="R153" s="89">
        <f ca="1">MATCH(P153,Zwangerschapsverlof!$B$80:$B$86,0)</f>
        <v>1</v>
      </c>
      <c r="S153" s="6">
        <f t="shared" ca="1" si="34"/>
        <v>0</v>
      </c>
      <c r="T153" s="37">
        <f t="shared" ca="1" si="29"/>
        <v>0</v>
      </c>
      <c r="U153" s="49">
        <f t="shared" si="30"/>
        <v>0</v>
      </c>
      <c r="V153" s="37">
        <f ca="1">IF(AND(H153=0,I153=0,O153=1),INDEX(Zwangerschapsverlof!$B$66:$K$72,N153,3+D153),0)</f>
        <v>0</v>
      </c>
      <c r="W153" s="37">
        <f ca="1">IF(AND(H153=0,I153=0,S153=1),INDEX(Zwangerschapsverlof!$B$80:$K$86,R153,3+D153),0)</f>
        <v>0</v>
      </c>
      <c r="X153" s="110">
        <f t="shared" ca="1" si="31"/>
        <v>3</v>
      </c>
    </row>
    <row r="154" spans="2:24">
      <c r="B154" s="48">
        <f t="shared" ca="1" si="24"/>
        <v>45026</v>
      </c>
      <c r="C154" s="10">
        <f t="shared" ca="1" si="32"/>
        <v>45026</v>
      </c>
      <c r="D154" s="6">
        <f t="shared" ca="1" si="25"/>
        <v>1</v>
      </c>
      <c r="E154" s="10">
        <f ca="1">VLOOKUP(C154,Vakantie!O:O,1,1)</f>
        <v>44975</v>
      </c>
      <c r="F154" s="10">
        <f ca="1">INDEX(Vakantie!P:P,MATCH(E154,Vakantie!O:O,0))</f>
        <v>44983</v>
      </c>
      <c r="G154" s="6" t="str">
        <f ca="1">INDEX(Vakantie!Q:Q,MATCH(E154,Vakantie!O:O,0))</f>
        <v>Voorjaar</v>
      </c>
      <c r="H154" s="6">
        <f t="shared" ca="1" si="26"/>
        <v>0</v>
      </c>
      <c r="I154" s="6">
        <f ca="1">IFERROR(  MIN(1, VLOOKUP(C154,Vakantie!Z:Z,1,0)   ),0)</f>
        <v>1</v>
      </c>
      <c r="J154" s="6">
        <f t="shared" ca="1" si="27"/>
        <v>0</v>
      </c>
      <c r="K154" s="6">
        <f t="shared" si="28"/>
        <v>0</v>
      </c>
      <c r="L154" s="10">
        <f ca="1">VLOOKUP(C154,Zwangerschapsverlof!$B$66:$B$72,1,1)</f>
        <v>0</v>
      </c>
      <c r="M154" s="10">
        <f ca="1">INDEX(Zwangerschapsverlof!$C$66:$C$72,N154)</f>
        <v>0</v>
      </c>
      <c r="N154" s="89">
        <f ca="1">MATCH(L154,Zwangerschapsverlof!$B$66:$B$72,0)</f>
        <v>1</v>
      </c>
      <c r="O154" s="6">
        <f t="shared" ca="1" si="33"/>
        <v>0</v>
      </c>
      <c r="P154" s="10">
        <f ca="1">VLOOKUP(C154,Zwangerschapsverlof!$B$80:$B$86,1,1)</f>
        <v>0</v>
      </c>
      <c r="Q154" s="10">
        <f ca="1">INDEX(Zwangerschapsverlof!$C$80:$C$86,R154)</f>
        <v>0</v>
      </c>
      <c r="R154" s="89">
        <f ca="1">MATCH(P154,Zwangerschapsverlof!$B$80:$B$86,0)</f>
        <v>1</v>
      </c>
      <c r="S154" s="6">
        <f t="shared" ca="1" si="34"/>
        <v>0</v>
      </c>
      <c r="T154" s="37">
        <f t="shared" ca="1" si="29"/>
        <v>0</v>
      </c>
      <c r="U154" s="49">
        <f t="shared" si="30"/>
        <v>0</v>
      </c>
      <c r="V154" s="37">
        <f ca="1">IF(AND(H154=0,I154=0,O154=1),INDEX(Zwangerschapsverlof!$B$66:$K$72,N154,3+D154),0)</f>
        <v>0</v>
      </c>
      <c r="W154" s="37">
        <f ca="1">IF(AND(H154=0,I154=0,S154=1),INDEX(Zwangerschapsverlof!$B$80:$K$86,R154,3+D154),0)</f>
        <v>0</v>
      </c>
      <c r="X154" s="110">
        <f t="shared" ca="1" si="31"/>
        <v>4</v>
      </c>
    </row>
    <row r="155" spans="2:24">
      <c r="B155" s="48">
        <f t="shared" ca="1" si="24"/>
        <v>45027</v>
      </c>
      <c r="C155" s="10">
        <f t="shared" ca="1" si="32"/>
        <v>45027</v>
      </c>
      <c r="D155" s="6">
        <f t="shared" ca="1" si="25"/>
        <v>2</v>
      </c>
      <c r="E155" s="10">
        <f ca="1">VLOOKUP(C155,Vakantie!O:O,1,1)</f>
        <v>44975</v>
      </c>
      <c r="F155" s="10">
        <f ca="1">INDEX(Vakantie!P:P,MATCH(E155,Vakantie!O:O,0))</f>
        <v>44983</v>
      </c>
      <c r="G155" s="6" t="str">
        <f ca="1">INDEX(Vakantie!Q:Q,MATCH(E155,Vakantie!O:O,0))</f>
        <v>Voorjaar</v>
      </c>
      <c r="H155" s="6">
        <f t="shared" ca="1" si="26"/>
        <v>0</v>
      </c>
      <c r="I155" s="6">
        <f ca="1">IFERROR(  MIN(1, VLOOKUP(C155,Vakantie!Z:Z,1,0)   ),0)</f>
        <v>0</v>
      </c>
      <c r="J155" s="6">
        <f t="shared" ca="1" si="27"/>
        <v>0</v>
      </c>
      <c r="K155" s="6">
        <f t="shared" si="28"/>
        <v>0</v>
      </c>
      <c r="L155" s="10">
        <f ca="1">VLOOKUP(C155,Zwangerschapsverlof!$B$66:$B$72,1,1)</f>
        <v>0</v>
      </c>
      <c r="M155" s="10">
        <f ca="1">INDEX(Zwangerschapsverlof!$C$66:$C$72,N155)</f>
        <v>0</v>
      </c>
      <c r="N155" s="89">
        <f ca="1">MATCH(L155,Zwangerschapsverlof!$B$66:$B$72,0)</f>
        <v>1</v>
      </c>
      <c r="O155" s="6">
        <f t="shared" ca="1" si="33"/>
        <v>0</v>
      </c>
      <c r="P155" s="10">
        <f ca="1">VLOOKUP(C155,Zwangerschapsverlof!$B$80:$B$86,1,1)</f>
        <v>0</v>
      </c>
      <c r="Q155" s="10">
        <f ca="1">INDEX(Zwangerschapsverlof!$C$80:$C$86,R155)</f>
        <v>0</v>
      </c>
      <c r="R155" s="89">
        <f ca="1">MATCH(P155,Zwangerschapsverlof!$B$80:$B$86,0)</f>
        <v>1</v>
      </c>
      <c r="S155" s="6">
        <f t="shared" ca="1" si="34"/>
        <v>0</v>
      </c>
      <c r="T155" s="37">
        <f t="shared" ca="1" si="29"/>
        <v>0</v>
      </c>
      <c r="U155" s="49">
        <f t="shared" si="30"/>
        <v>0</v>
      </c>
      <c r="V155" s="37">
        <f ca="1">IF(AND(H155=0,I155=0,O155=1),INDEX(Zwangerschapsverlof!$B$66:$K$72,N155,3+D155),0)</f>
        <v>0</v>
      </c>
      <c r="W155" s="37">
        <f ca="1">IF(AND(H155=0,I155=0,S155=1),INDEX(Zwangerschapsverlof!$B$80:$K$86,R155,3+D155),0)</f>
        <v>0</v>
      </c>
      <c r="X155" s="110">
        <f t="shared" ca="1" si="31"/>
        <v>4</v>
      </c>
    </row>
    <row r="156" spans="2:24">
      <c r="B156" s="48">
        <f t="shared" ca="1" si="24"/>
        <v>45028</v>
      </c>
      <c r="C156" s="10">
        <f t="shared" ca="1" si="32"/>
        <v>45028</v>
      </c>
      <c r="D156" s="6">
        <f t="shared" ca="1" si="25"/>
        <v>3</v>
      </c>
      <c r="E156" s="10">
        <f ca="1">VLOOKUP(C156,Vakantie!O:O,1,1)</f>
        <v>44975</v>
      </c>
      <c r="F156" s="10">
        <f ca="1">INDEX(Vakantie!P:P,MATCH(E156,Vakantie!O:O,0))</f>
        <v>44983</v>
      </c>
      <c r="G156" s="6" t="str">
        <f ca="1">INDEX(Vakantie!Q:Q,MATCH(E156,Vakantie!O:O,0))</f>
        <v>Voorjaar</v>
      </c>
      <c r="H156" s="6">
        <f t="shared" ca="1" si="26"/>
        <v>0</v>
      </c>
      <c r="I156" s="6">
        <f ca="1">IFERROR(  MIN(1, VLOOKUP(C156,Vakantie!Z:Z,1,0)   ),0)</f>
        <v>0</v>
      </c>
      <c r="J156" s="6">
        <f t="shared" ca="1" si="27"/>
        <v>0</v>
      </c>
      <c r="K156" s="6">
        <f t="shared" si="28"/>
        <v>0</v>
      </c>
      <c r="L156" s="10">
        <f ca="1">VLOOKUP(C156,Zwangerschapsverlof!$B$66:$B$72,1,1)</f>
        <v>0</v>
      </c>
      <c r="M156" s="10">
        <f ca="1">INDEX(Zwangerschapsverlof!$C$66:$C$72,N156)</f>
        <v>0</v>
      </c>
      <c r="N156" s="89">
        <f ca="1">MATCH(L156,Zwangerschapsverlof!$B$66:$B$72,0)</f>
        <v>1</v>
      </c>
      <c r="O156" s="6">
        <f t="shared" ca="1" si="33"/>
        <v>0</v>
      </c>
      <c r="P156" s="10">
        <f ca="1">VLOOKUP(C156,Zwangerschapsverlof!$B$80:$B$86,1,1)</f>
        <v>0</v>
      </c>
      <c r="Q156" s="10">
        <f ca="1">INDEX(Zwangerschapsverlof!$C$80:$C$86,R156)</f>
        <v>0</v>
      </c>
      <c r="R156" s="89">
        <f ca="1">MATCH(P156,Zwangerschapsverlof!$B$80:$B$86,0)</f>
        <v>1</v>
      </c>
      <c r="S156" s="6">
        <f t="shared" ca="1" si="34"/>
        <v>0</v>
      </c>
      <c r="T156" s="37">
        <f t="shared" ca="1" si="29"/>
        <v>0</v>
      </c>
      <c r="U156" s="49">
        <f t="shared" si="30"/>
        <v>0</v>
      </c>
      <c r="V156" s="37">
        <f ca="1">IF(AND(H156=0,I156=0,O156=1),INDEX(Zwangerschapsverlof!$B$66:$K$72,N156,3+D156),0)</f>
        <v>0</v>
      </c>
      <c r="W156" s="37">
        <f ca="1">IF(AND(H156=0,I156=0,S156=1),INDEX(Zwangerschapsverlof!$B$80:$K$86,R156,3+D156),0)</f>
        <v>0</v>
      </c>
      <c r="X156" s="110">
        <f t="shared" ca="1" si="31"/>
        <v>4</v>
      </c>
    </row>
    <row r="157" spans="2:24">
      <c r="B157" s="48">
        <f t="shared" ca="1" si="24"/>
        <v>45029</v>
      </c>
      <c r="C157" s="10">
        <f t="shared" ca="1" si="32"/>
        <v>45029</v>
      </c>
      <c r="D157" s="6">
        <f t="shared" ca="1" si="25"/>
        <v>4</v>
      </c>
      <c r="E157" s="10">
        <f ca="1">VLOOKUP(C157,Vakantie!O:O,1,1)</f>
        <v>44975</v>
      </c>
      <c r="F157" s="10">
        <f ca="1">INDEX(Vakantie!P:P,MATCH(E157,Vakantie!O:O,0))</f>
        <v>44983</v>
      </c>
      <c r="G157" s="6" t="str">
        <f ca="1">INDEX(Vakantie!Q:Q,MATCH(E157,Vakantie!O:O,0))</f>
        <v>Voorjaar</v>
      </c>
      <c r="H157" s="6">
        <f t="shared" ca="1" si="26"/>
        <v>0</v>
      </c>
      <c r="I157" s="6">
        <f ca="1">IFERROR(  MIN(1, VLOOKUP(C157,Vakantie!Z:Z,1,0)   ),0)</f>
        <v>0</v>
      </c>
      <c r="J157" s="6">
        <f t="shared" ca="1" si="27"/>
        <v>0</v>
      </c>
      <c r="K157" s="6">
        <f t="shared" si="28"/>
        <v>0</v>
      </c>
      <c r="L157" s="10">
        <f ca="1">VLOOKUP(C157,Zwangerschapsverlof!$B$66:$B$72,1,1)</f>
        <v>0</v>
      </c>
      <c r="M157" s="10">
        <f ca="1">INDEX(Zwangerschapsverlof!$C$66:$C$72,N157)</f>
        <v>0</v>
      </c>
      <c r="N157" s="89">
        <f ca="1">MATCH(L157,Zwangerschapsverlof!$B$66:$B$72,0)</f>
        <v>1</v>
      </c>
      <c r="O157" s="6">
        <f t="shared" ca="1" si="33"/>
        <v>0</v>
      </c>
      <c r="P157" s="10">
        <f ca="1">VLOOKUP(C157,Zwangerschapsverlof!$B$80:$B$86,1,1)</f>
        <v>0</v>
      </c>
      <c r="Q157" s="10">
        <f ca="1">INDEX(Zwangerschapsverlof!$C$80:$C$86,R157)</f>
        <v>0</v>
      </c>
      <c r="R157" s="89">
        <f ca="1">MATCH(P157,Zwangerschapsverlof!$B$80:$B$86,0)</f>
        <v>1</v>
      </c>
      <c r="S157" s="6">
        <f t="shared" ca="1" si="34"/>
        <v>0</v>
      </c>
      <c r="T157" s="37">
        <f t="shared" ca="1" si="29"/>
        <v>0</v>
      </c>
      <c r="U157" s="49">
        <f t="shared" si="30"/>
        <v>0</v>
      </c>
      <c r="V157" s="37">
        <f ca="1">IF(AND(H157=0,I157=0,O157=1),INDEX(Zwangerschapsverlof!$B$66:$K$72,N157,3+D157),0)</f>
        <v>0</v>
      </c>
      <c r="W157" s="37">
        <f ca="1">IF(AND(H157=0,I157=0,S157=1),INDEX(Zwangerschapsverlof!$B$80:$K$86,R157,3+D157),0)</f>
        <v>0</v>
      </c>
      <c r="X157" s="110">
        <f t="shared" ca="1" si="31"/>
        <v>4</v>
      </c>
    </row>
    <row r="158" spans="2:24">
      <c r="B158" s="48">
        <f t="shared" ca="1" si="24"/>
        <v>45030</v>
      </c>
      <c r="C158" s="10">
        <f t="shared" ca="1" si="32"/>
        <v>45030</v>
      </c>
      <c r="D158" s="6">
        <f t="shared" ca="1" si="25"/>
        <v>5</v>
      </c>
      <c r="E158" s="10">
        <f ca="1">VLOOKUP(C158,Vakantie!O:O,1,1)</f>
        <v>44975</v>
      </c>
      <c r="F158" s="10">
        <f ca="1">INDEX(Vakantie!P:P,MATCH(E158,Vakantie!O:O,0))</f>
        <v>44983</v>
      </c>
      <c r="G158" s="6" t="str">
        <f ca="1">INDEX(Vakantie!Q:Q,MATCH(E158,Vakantie!O:O,0))</f>
        <v>Voorjaar</v>
      </c>
      <c r="H158" s="6">
        <f t="shared" ca="1" si="26"/>
        <v>0</v>
      </c>
      <c r="I158" s="6">
        <f ca="1">IFERROR(  MIN(1, VLOOKUP(C158,Vakantie!Z:Z,1,0)   ),0)</f>
        <v>0</v>
      </c>
      <c r="J158" s="6">
        <f t="shared" ca="1" si="27"/>
        <v>0</v>
      </c>
      <c r="K158" s="6">
        <f t="shared" si="28"/>
        <v>0</v>
      </c>
      <c r="L158" s="10">
        <f ca="1">VLOOKUP(C158,Zwangerschapsverlof!$B$66:$B$72,1,1)</f>
        <v>0</v>
      </c>
      <c r="M158" s="10">
        <f ca="1">INDEX(Zwangerschapsverlof!$C$66:$C$72,N158)</f>
        <v>0</v>
      </c>
      <c r="N158" s="89">
        <f ca="1">MATCH(L158,Zwangerschapsverlof!$B$66:$B$72,0)</f>
        <v>1</v>
      </c>
      <c r="O158" s="6">
        <f t="shared" ca="1" si="33"/>
        <v>0</v>
      </c>
      <c r="P158" s="10">
        <f ca="1">VLOOKUP(C158,Zwangerschapsverlof!$B$80:$B$86,1,1)</f>
        <v>0</v>
      </c>
      <c r="Q158" s="10">
        <f ca="1">INDEX(Zwangerschapsverlof!$C$80:$C$86,R158)</f>
        <v>0</v>
      </c>
      <c r="R158" s="89">
        <f ca="1">MATCH(P158,Zwangerschapsverlof!$B$80:$B$86,0)</f>
        <v>1</v>
      </c>
      <c r="S158" s="6">
        <f t="shared" ca="1" si="34"/>
        <v>0</v>
      </c>
      <c r="T158" s="37">
        <f t="shared" ca="1" si="29"/>
        <v>0</v>
      </c>
      <c r="U158" s="49">
        <f t="shared" si="30"/>
        <v>0</v>
      </c>
      <c r="V158" s="37">
        <f ca="1">IF(AND(H158=0,I158=0,O158=1),INDEX(Zwangerschapsverlof!$B$66:$K$72,N158,3+D158),0)</f>
        <v>0</v>
      </c>
      <c r="W158" s="37">
        <f ca="1">IF(AND(H158=0,I158=0,S158=1),INDEX(Zwangerschapsverlof!$B$80:$K$86,R158,3+D158),0)</f>
        <v>0</v>
      </c>
      <c r="X158" s="110">
        <f t="shared" ca="1" si="31"/>
        <v>4</v>
      </c>
    </row>
    <row r="159" spans="2:24">
      <c r="B159" s="48">
        <f t="shared" ca="1" si="24"/>
        <v>45031</v>
      </c>
      <c r="C159" s="10">
        <f t="shared" ca="1" si="32"/>
        <v>45031</v>
      </c>
      <c r="D159" s="6">
        <f t="shared" ca="1" si="25"/>
        <v>6</v>
      </c>
      <c r="E159" s="10">
        <f ca="1">VLOOKUP(C159,Vakantie!O:O,1,1)</f>
        <v>44975</v>
      </c>
      <c r="F159" s="10">
        <f ca="1">INDEX(Vakantie!P:P,MATCH(E159,Vakantie!O:O,0))</f>
        <v>44983</v>
      </c>
      <c r="G159" s="6" t="str">
        <f ca="1">INDEX(Vakantie!Q:Q,MATCH(E159,Vakantie!O:O,0))</f>
        <v>Voorjaar</v>
      </c>
      <c r="H159" s="6">
        <f t="shared" ca="1" si="26"/>
        <v>0</v>
      </c>
      <c r="I159" s="6">
        <f ca="1">IFERROR(  MIN(1, VLOOKUP(C159,Vakantie!Z:Z,1,0)   ),0)</f>
        <v>0</v>
      </c>
      <c r="J159" s="6">
        <f t="shared" ca="1" si="27"/>
        <v>0</v>
      </c>
      <c r="K159" s="6">
        <f t="shared" si="28"/>
        <v>0</v>
      </c>
      <c r="L159" s="10">
        <f ca="1">VLOOKUP(C159,Zwangerschapsverlof!$B$66:$B$72,1,1)</f>
        <v>0</v>
      </c>
      <c r="M159" s="10">
        <f ca="1">INDEX(Zwangerschapsverlof!$C$66:$C$72,N159)</f>
        <v>0</v>
      </c>
      <c r="N159" s="89">
        <f ca="1">MATCH(L159,Zwangerschapsverlof!$B$66:$B$72,0)</f>
        <v>1</v>
      </c>
      <c r="O159" s="6">
        <f t="shared" ca="1" si="33"/>
        <v>0</v>
      </c>
      <c r="P159" s="10">
        <f ca="1">VLOOKUP(C159,Zwangerschapsverlof!$B$80:$B$86,1,1)</f>
        <v>0</v>
      </c>
      <c r="Q159" s="10">
        <f ca="1">INDEX(Zwangerschapsverlof!$C$80:$C$86,R159)</f>
        <v>0</v>
      </c>
      <c r="R159" s="89">
        <f ca="1">MATCH(P159,Zwangerschapsverlof!$B$80:$B$86,0)</f>
        <v>1</v>
      </c>
      <c r="S159" s="6">
        <f t="shared" ca="1" si="34"/>
        <v>0</v>
      </c>
      <c r="T159" s="37">
        <f t="shared" ca="1" si="29"/>
        <v>0</v>
      </c>
      <c r="U159" s="49">
        <f t="shared" si="30"/>
        <v>0</v>
      </c>
      <c r="V159" s="37">
        <f ca="1">IF(AND(H159=0,I159=0,O159=1),INDEX(Zwangerschapsverlof!$B$66:$K$72,N159,3+D159),0)</f>
        <v>0</v>
      </c>
      <c r="W159" s="37">
        <f ca="1">IF(AND(H159=0,I159=0,S159=1),INDEX(Zwangerschapsverlof!$B$80:$K$86,R159,3+D159),0)</f>
        <v>0</v>
      </c>
      <c r="X159" s="110">
        <f t="shared" ca="1" si="31"/>
        <v>4</v>
      </c>
    </row>
    <row r="160" spans="2:24">
      <c r="B160" s="48">
        <f t="shared" ca="1" si="24"/>
        <v>45032</v>
      </c>
      <c r="C160" s="10">
        <f t="shared" ca="1" si="32"/>
        <v>45032</v>
      </c>
      <c r="D160" s="6">
        <f t="shared" ca="1" si="25"/>
        <v>7</v>
      </c>
      <c r="E160" s="10">
        <f ca="1">VLOOKUP(C160,Vakantie!O:O,1,1)</f>
        <v>44975</v>
      </c>
      <c r="F160" s="10">
        <f ca="1">INDEX(Vakantie!P:P,MATCH(E160,Vakantie!O:O,0))</f>
        <v>44983</v>
      </c>
      <c r="G160" s="6" t="str">
        <f ca="1">INDEX(Vakantie!Q:Q,MATCH(E160,Vakantie!O:O,0))</f>
        <v>Voorjaar</v>
      </c>
      <c r="H160" s="6">
        <f t="shared" ca="1" si="26"/>
        <v>0</v>
      </c>
      <c r="I160" s="6">
        <f ca="1">IFERROR(  MIN(1, VLOOKUP(C160,Vakantie!Z:Z,1,0)   ),0)</f>
        <v>0</v>
      </c>
      <c r="J160" s="6">
        <f t="shared" ca="1" si="27"/>
        <v>0</v>
      </c>
      <c r="K160" s="6">
        <f t="shared" si="28"/>
        <v>0</v>
      </c>
      <c r="L160" s="10">
        <f ca="1">VLOOKUP(C160,Zwangerschapsverlof!$B$66:$B$72,1,1)</f>
        <v>0</v>
      </c>
      <c r="M160" s="10">
        <f ca="1">INDEX(Zwangerschapsverlof!$C$66:$C$72,N160)</f>
        <v>0</v>
      </c>
      <c r="N160" s="89">
        <f ca="1">MATCH(L160,Zwangerschapsverlof!$B$66:$B$72,0)</f>
        <v>1</v>
      </c>
      <c r="O160" s="6">
        <f t="shared" ca="1" si="33"/>
        <v>0</v>
      </c>
      <c r="P160" s="10">
        <f ca="1">VLOOKUP(C160,Zwangerschapsverlof!$B$80:$B$86,1,1)</f>
        <v>0</v>
      </c>
      <c r="Q160" s="10">
        <f ca="1">INDEX(Zwangerschapsverlof!$C$80:$C$86,R160)</f>
        <v>0</v>
      </c>
      <c r="R160" s="89">
        <f ca="1">MATCH(P160,Zwangerschapsverlof!$B$80:$B$86,0)</f>
        <v>1</v>
      </c>
      <c r="S160" s="6">
        <f t="shared" ca="1" si="34"/>
        <v>0</v>
      </c>
      <c r="T160" s="37">
        <f t="shared" ca="1" si="29"/>
        <v>0</v>
      </c>
      <c r="U160" s="49">
        <f t="shared" si="30"/>
        <v>0</v>
      </c>
      <c r="V160" s="37">
        <f ca="1">IF(AND(H160=0,I160=0,O160=1),INDEX(Zwangerschapsverlof!$B$66:$K$72,N160,3+D160),0)</f>
        <v>0</v>
      </c>
      <c r="W160" s="37">
        <f ca="1">IF(AND(H160=0,I160=0,S160=1),INDEX(Zwangerschapsverlof!$B$80:$K$86,R160,3+D160),0)</f>
        <v>0</v>
      </c>
      <c r="X160" s="110">
        <f t="shared" ca="1" si="31"/>
        <v>4</v>
      </c>
    </row>
    <row r="161" spans="2:24">
      <c r="B161" s="48">
        <f t="shared" ca="1" si="24"/>
        <v>45033</v>
      </c>
      <c r="C161" s="10">
        <f t="shared" ca="1" si="32"/>
        <v>45033</v>
      </c>
      <c r="D161" s="6">
        <f t="shared" ca="1" si="25"/>
        <v>1</v>
      </c>
      <c r="E161" s="10">
        <f ca="1">VLOOKUP(C161,Vakantie!O:O,1,1)</f>
        <v>44975</v>
      </c>
      <c r="F161" s="10">
        <f ca="1">INDEX(Vakantie!P:P,MATCH(E161,Vakantie!O:O,0))</f>
        <v>44983</v>
      </c>
      <c r="G161" s="6" t="str">
        <f ca="1">INDEX(Vakantie!Q:Q,MATCH(E161,Vakantie!O:O,0))</f>
        <v>Voorjaar</v>
      </c>
      <c r="H161" s="6">
        <f t="shared" ca="1" si="26"/>
        <v>0</v>
      </c>
      <c r="I161" s="6">
        <f ca="1">IFERROR(  MIN(1, VLOOKUP(C161,Vakantie!Z:Z,1,0)   ),0)</f>
        <v>0</v>
      </c>
      <c r="J161" s="6">
        <f t="shared" ca="1" si="27"/>
        <v>0</v>
      </c>
      <c r="K161" s="6">
        <f t="shared" si="28"/>
        <v>0</v>
      </c>
      <c r="L161" s="10">
        <f ca="1">VLOOKUP(C161,Zwangerschapsverlof!$B$66:$B$72,1,1)</f>
        <v>0</v>
      </c>
      <c r="M161" s="10">
        <f ca="1">INDEX(Zwangerschapsverlof!$C$66:$C$72,N161)</f>
        <v>0</v>
      </c>
      <c r="N161" s="89">
        <f ca="1">MATCH(L161,Zwangerschapsverlof!$B$66:$B$72,0)</f>
        <v>1</v>
      </c>
      <c r="O161" s="6">
        <f t="shared" ca="1" si="33"/>
        <v>0</v>
      </c>
      <c r="P161" s="10">
        <f ca="1">VLOOKUP(C161,Zwangerschapsverlof!$B$80:$B$86,1,1)</f>
        <v>0</v>
      </c>
      <c r="Q161" s="10">
        <f ca="1">INDEX(Zwangerschapsverlof!$C$80:$C$86,R161)</f>
        <v>0</v>
      </c>
      <c r="R161" s="89">
        <f ca="1">MATCH(P161,Zwangerschapsverlof!$B$80:$B$86,0)</f>
        <v>1</v>
      </c>
      <c r="S161" s="6">
        <f t="shared" ca="1" si="34"/>
        <v>0</v>
      </c>
      <c r="T161" s="37">
        <f t="shared" ca="1" si="29"/>
        <v>0</v>
      </c>
      <c r="U161" s="49">
        <f t="shared" si="30"/>
        <v>0</v>
      </c>
      <c r="V161" s="37">
        <f ca="1">IF(AND(H161=0,I161=0,O161=1),INDEX(Zwangerschapsverlof!$B$66:$K$72,N161,3+D161),0)</f>
        <v>0</v>
      </c>
      <c r="W161" s="37">
        <f ca="1">IF(AND(H161=0,I161=0,S161=1),INDEX(Zwangerschapsverlof!$B$80:$K$86,R161,3+D161),0)</f>
        <v>0</v>
      </c>
      <c r="X161" s="110">
        <f t="shared" ca="1" si="31"/>
        <v>4</v>
      </c>
    </row>
    <row r="162" spans="2:24">
      <c r="B162" s="48">
        <f t="shared" ca="1" si="24"/>
        <v>45034</v>
      </c>
      <c r="C162" s="10">
        <f t="shared" ca="1" si="32"/>
        <v>45034</v>
      </c>
      <c r="D162" s="6">
        <f t="shared" ca="1" si="25"/>
        <v>2</v>
      </c>
      <c r="E162" s="10">
        <f ca="1">VLOOKUP(C162,Vakantie!O:O,1,1)</f>
        <v>44975</v>
      </c>
      <c r="F162" s="10">
        <f ca="1">INDEX(Vakantie!P:P,MATCH(E162,Vakantie!O:O,0))</f>
        <v>44983</v>
      </c>
      <c r="G162" s="6" t="str">
        <f ca="1">INDEX(Vakantie!Q:Q,MATCH(E162,Vakantie!O:O,0))</f>
        <v>Voorjaar</v>
      </c>
      <c r="H162" s="6">
        <f t="shared" ca="1" si="26"/>
        <v>0</v>
      </c>
      <c r="I162" s="6">
        <f ca="1">IFERROR(  MIN(1, VLOOKUP(C162,Vakantie!Z:Z,1,0)   ),0)</f>
        <v>0</v>
      </c>
      <c r="J162" s="6">
        <f t="shared" ca="1" si="27"/>
        <v>0</v>
      </c>
      <c r="K162" s="6">
        <f t="shared" si="28"/>
        <v>0</v>
      </c>
      <c r="L162" s="10">
        <f ca="1">VLOOKUP(C162,Zwangerschapsverlof!$B$66:$B$72,1,1)</f>
        <v>0</v>
      </c>
      <c r="M162" s="10">
        <f ca="1">INDEX(Zwangerschapsverlof!$C$66:$C$72,N162)</f>
        <v>0</v>
      </c>
      <c r="N162" s="89">
        <f ca="1">MATCH(L162,Zwangerschapsverlof!$B$66:$B$72,0)</f>
        <v>1</v>
      </c>
      <c r="O162" s="6">
        <f t="shared" ca="1" si="33"/>
        <v>0</v>
      </c>
      <c r="P162" s="10">
        <f ca="1">VLOOKUP(C162,Zwangerschapsverlof!$B$80:$B$86,1,1)</f>
        <v>0</v>
      </c>
      <c r="Q162" s="10">
        <f ca="1">INDEX(Zwangerschapsverlof!$C$80:$C$86,R162)</f>
        <v>0</v>
      </c>
      <c r="R162" s="89">
        <f ca="1">MATCH(P162,Zwangerschapsverlof!$B$80:$B$86,0)</f>
        <v>1</v>
      </c>
      <c r="S162" s="6">
        <f t="shared" ca="1" si="34"/>
        <v>0</v>
      </c>
      <c r="T162" s="37">
        <f t="shared" ca="1" si="29"/>
        <v>0</v>
      </c>
      <c r="U162" s="49">
        <f t="shared" si="30"/>
        <v>0</v>
      </c>
      <c r="V162" s="37">
        <f ca="1">IF(AND(H162=0,I162=0,O162=1),INDEX(Zwangerschapsverlof!$B$66:$K$72,N162,3+D162),0)</f>
        <v>0</v>
      </c>
      <c r="W162" s="37">
        <f ca="1">IF(AND(H162=0,I162=0,S162=1),INDEX(Zwangerschapsverlof!$B$80:$K$86,R162,3+D162),0)</f>
        <v>0</v>
      </c>
      <c r="X162" s="110">
        <f t="shared" ca="1" si="31"/>
        <v>4</v>
      </c>
    </row>
    <row r="163" spans="2:24">
      <c r="B163" s="48">
        <f t="shared" ca="1" si="24"/>
        <v>45035</v>
      </c>
      <c r="C163" s="10">
        <f t="shared" ca="1" si="32"/>
        <v>45035</v>
      </c>
      <c r="D163" s="6">
        <f t="shared" ca="1" si="25"/>
        <v>3</v>
      </c>
      <c r="E163" s="10">
        <f ca="1">VLOOKUP(C163,Vakantie!O:O,1,1)</f>
        <v>44975</v>
      </c>
      <c r="F163" s="10">
        <f ca="1">INDEX(Vakantie!P:P,MATCH(E163,Vakantie!O:O,0))</f>
        <v>44983</v>
      </c>
      <c r="G163" s="6" t="str">
        <f ca="1">INDEX(Vakantie!Q:Q,MATCH(E163,Vakantie!O:O,0))</f>
        <v>Voorjaar</v>
      </c>
      <c r="H163" s="6">
        <f t="shared" ca="1" si="26"/>
        <v>0</v>
      </c>
      <c r="I163" s="6">
        <f ca="1">IFERROR(  MIN(1, VLOOKUP(C163,Vakantie!Z:Z,1,0)   ),0)</f>
        <v>0</v>
      </c>
      <c r="J163" s="6">
        <f t="shared" ca="1" si="27"/>
        <v>0</v>
      </c>
      <c r="K163" s="6">
        <f t="shared" si="28"/>
        <v>0</v>
      </c>
      <c r="L163" s="10">
        <f ca="1">VLOOKUP(C163,Zwangerschapsverlof!$B$66:$B$72,1,1)</f>
        <v>0</v>
      </c>
      <c r="M163" s="10">
        <f ca="1">INDEX(Zwangerschapsverlof!$C$66:$C$72,N163)</f>
        <v>0</v>
      </c>
      <c r="N163" s="89">
        <f ca="1">MATCH(L163,Zwangerschapsverlof!$B$66:$B$72,0)</f>
        <v>1</v>
      </c>
      <c r="O163" s="6">
        <f t="shared" ca="1" si="33"/>
        <v>0</v>
      </c>
      <c r="P163" s="10">
        <f ca="1">VLOOKUP(C163,Zwangerschapsverlof!$B$80:$B$86,1,1)</f>
        <v>0</v>
      </c>
      <c r="Q163" s="10">
        <f ca="1">INDEX(Zwangerschapsverlof!$C$80:$C$86,R163)</f>
        <v>0</v>
      </c>
      <c r="R163" s="89">
        <f ca="1">MATCH(P163,Zwangerschapsverlof!$B$80:$B$86,0)</f>
        <v>1</v>
      </c>
      <c r="S163" s="6">
        <f t="shared" ca="1" si="34"/>
        <v>0</v>
      </c>
      <c r="T163" s="37">
        <f t="shared" ca="1" si="29"/>
        <v>0</v>
      </c>
      <c r="U163" s="49">
        <f t="shared" si="30"/>
        <v>0</v>
      </c>
      <c r="V163" s="37">
        <f ca="1">IF(AND(H163=0,I163=0,O163=1),INDEX(Zwangerschapsverlof!$B$66:$K$72,N163,3+D163),0)</f>
        <v>0</v>
      </c>
      <c r="W163" s="37">
        <f ca="1">IF(AND(H163=0,I163=0,S163=1),INDEX(Zwangerschapsverlof!$B$80:$K$86,R163,3+D163),0)</f>
        <v>0</v>
      </c>
      <c r="X163" s="110">
        <f t="shared" ca="1" si="31"/>
        <v>4</v>
      </c>
    </row>
    <row r="164" spans="2:24">
      <c r="B164" s="48">
        <f t="shared" ca="1" si="24"/>
        <v>45036</v>
      </c>
      <c r="C164" s="10">
        <f t="shared" ca="1" si="32"/>
        <v>45036</v>
      </c>
      <c r="D164" s="6">
        <f t="shared" ca="1" si="25"/>
        <v>4</v>
      </c>
      <c r="E164" s="10">
        <f ca="1">VLOOKUP(C164,Vakantie!O:O,1,1)</f>
        <v>44975</v>
      </c>
      <c r="F164" s="10">
        <f ca="1">INDEX(Vakantie!P:P,MATCH(E164,Vakantie!O:O,0))</f>
        <v>44983</v>
      </c>
      <c r="G164" s="6" t="str">
        <f ca="1">INDEX(Vakantie!Q:Q,MATCH(E164,Vakantie!O:O,0))</f>
        <v>Voorjaar</v>
      </c>
      <c r="H164" s="6">
        <f t="shared" ca="1" si="26"/>
        <v>0</v>
      </c>
      <c r="I164" s="6">
        <f ca="1">IFERROR(  MIN(1, VLOOKUP(C164,Vakantie!Z:Z,1,0)   ),0)</f>
        <v>0</v>
      </c>
      <c r="J164" s="6">
        <f t="shared" ca="1" si="27"/>
        <v>0</v>
      </c>
      <c r="K164" s="6">
        <f t="shared" si="28"/>
        <v>0</v>
      </c>
      <c r="L164" s="10">
        <f ca="1">VLOOKUP(C164,Zwangerschapsverlof!$B$66:$B$72,1,1)</f>
        <v>0</v>
      </c>
      <c r="M164" s="10">
        <f ca="1">INDEX(Zwangerschapsverlof!$C$66:$C$72,N164)</f>
        <v>0</v>
      </c>
      <c r="N164" s="89">
        <f ca="1">MATCH(L164,Zwangerschapsverlof!$B$66:$B$72,0)</f>
        <v>1</v>
      </c>
      <c r="O164" s="6">
        <f t="shared" ca="1" si="33"/>
        <v>0</v>
      </c>
      <c r="P164" s="10">
        <f ca="1">VLOOKUP(C164,Zwangerschapsverlof!$B$80:$B$86,1,1)</f>
        <v>0</v>
      </c>
      <c r="Q164" s="10">
        <f ca="1">INDEX(Zwangerschapsverlof!$C$80:$C$86,R164)</f>
        <v>0</v>
      </c>
      <c r="R164" s="89">
        <f ca="1">MATCH(P164,Zwangerschapsverlof!$B$80:$B$86,0)</f>
        <v>1</v>
      </c>
      <c r="S164" s="6">
        <f t="shared" ca="1" si="34"/>
        <v>0</v>
      </c>
      <c r="T164" s="37">
        <f t="shared" ca="1" si="29"/>
        <v>0</v>
      </c>
      <c r="U164" s="49">
        <f t="shared" si="30"/>
        <v>0</v>
      </c>
      <c r="V164" s="37">
        <f ca="1">IF(AND(H164=0,I164=0,O164=1),INDEX(Zwangerschapsverlof!$B$66:$K$72,N164,3+D164),0)</f>
        <v>0</v>
      </c>
      <c r="W164" s="37">
        <f ca="1">IF(AND(H164=0,I164=0,S164=1),INDEX(Zwangerschapsverlof!$B$80:$K$86,R164,3+D164),0)</f>
        <v>0</v>
      </c>
      <c r="X164" s="110">
        <f t="shared" ca="1" si="31"/>
        <v>4</v>
      </c>
    </row>
    <row r="165" spans="2:24">
      <c r="B165" s="48">
        <f t="shared" ca="1" si="24"/>
        <v>45037</v>
      </c>
      <c r="C165" s="10">
        <f t="shared" ca="1" si="32"/>
        <v>45037</v>
      </c>
      <c r="D165" s="6">
        <f t="shared" ca="1" si="25"/>
        <v>5</v>
      </c>
      <c r="E165" s="10">
        <f ca="1">VLOOKUP(C165,Vakantie!O:O,1,1)</f>
        <v>44975</v>
      </c>
      <c r="F165" s="10">
        <f ca="1">INDEX(Vakantie!P:P,MATCH(E165,Vakantie!O:O,0))</f>
        <v>44983</v>
      </c>
      <c r="G165" s="6" t="str">
        <f ca="1">INDEX(Vakantie!Q:Q,MATCH(E165,Vakantie!O:O,0))</f>
        <v>Voorjaar</v>
      </c>
      <c r="H165" s="6">
        <f t="shared" ca="1" si="26"/>
        <v>0</v>
      </c>
      <c r="I165" s="6">
        <f ca="1">IFERROR(  MIN(1, VLOOKUP(C165,Vakantie!Z:Z,1,0)   ),0)</f>
        <v>0</v>
      </c>
      <c r="J165" s="6">
        <f t="shared" ca="1" si="27"/>
        <v>0</v>
      </c>
      <c r="K165" s="6">
        <f t="shared" si="28"/>
        <v>0</v>
      </c>
      <c r="L165" s="10">
        <f ca="1">VLOOKUP(C165,Zwangerschapsverlof!$B$66:$B$72,1,1)</f>
        <v>0</v>
      </c>
      <c r="M165" s="10">
        <f ca="1">INDEX(Zwangerschapsverlof!$C$66:$C$72,N165)</f>
        <v>0</v>
      </c>
      <c r="N165" s="89">
        <f ca="1">MATCH(L165,Zwangerschapsverlof!$B$66:$B$72,0)</f>
        <v>1</v>
      </c>
      <c r="O165" s="6">
        <f t="shared" ca="1" si="33"/>
        <v>0</v>
      </c>
      <c r="P165" s="10">
        <f ca="1">VLOOKUP(C165,Zwangerschapsverlof!$B$80:$B$86,1,1)</f>
        <v>0</v>
      </c>
      <c r="Q165" s="10">
        <f ca="1">INDEX(Zwangerschapsverlof!$C$80:$C$86,R165)</f>
        <v>0</v>
      </c>
      <c r="R165" s="89">
        <f ca="1">MATCH(P165,Zwangerschapsverlof!$B$80:$B$86,0)</f>
        <v>1</v>
      </c>
      <c r="S165" s="6">
        <f t="shared" ca="1" si="34"/>
        <v>0</v>
      </c>
      <c r="T165" s="37">
        <f t="shared" ca="1" si="29"/>
        <v>0</v>
      </c>
      <c r="U165" s="49">
        <f t="shared" si="30"/>
        <v>0</v>
      </c>
      <c r="V165" s="37">
        <f ca="1">IF(AND(H165=0,I165=0,O165=1),INDEX(Zwangerschapsverlof!$B$66:$K$72,N165,3+D165),0)</f>
        <v>0</v>
      </c>
      <c r="W165" s="37">
        <f ca="1">IF(AND(H165=0,I165=0,S165=1),INDEX(Zwangerschapsverlof!$B$80:$K$86,R165,3+D165),0)</f>
        <v>0</v>
      </c>
      <c r="X165" s="110">
        <f t="shared" ca="1" si="31"/>
        <v>4</v>
      </c>
    </row>
    <row r="166" spans="2:24">
      <c r="B166" s="48">
        <f t="shared" ca="1" si="24"/>
        <v>45038</v>
      </c>
      <c r="C166" s="10">
        <f t="shared" ca="1" si="32"/>
        <v>45038</v>
      </c>
      <c r="D166" s="6">
        <f t="shared" ca="1" si="25"/>
        <v>6</v>
      </c>
      <c r="E166" s="10">
        <f ca="1">VLOOKUP(C166,Vakantie!O:O,1,1)</f>
        <v>44975</v>
      </c>
      <c r="F166" s="10">
        <f ca="1">INDEX(Vakantie!P:P,MATCH(E166,Vakantie!O:O,0))</f>
        <v>44983</v>
      </c>
      <c r="G166" s="6" t="str">
        <f ca="1">INDEX(Vakantie!Q:Q,MATCH(E166,Vakantie!O:O,0))</f>
        <v>Voorjaar</v>
      </c>
      <c r="H166" s="6">
        <f t="shared" ca="1" si="26"/>
        <v>0</v>
      </c>
      <c r="I166" s="6">
        <f ca="1">IFERROR(  MIN(1, VLOOKUP(C166,Vakantie!Z:Z,1,0)   ),0)</f>
        <v>0</v>
      </c>
      <c r="J166" s="6">
        <f t="shared" ca="1" si="27"/>
        <v>0</v>
      </c>
      <c r="K166" s="6">
        <f t="shared" si="28"/>
        <v>0</v>
      </c>
      <c r="L166" s="10">
        <f ca="1">VLOOKUP(C166,Zwangerschapsverlof!$B$66:$B$72,1,1)</f>
        <v>0</v>
      </c>
      <c r="M166" s="10">
        <f ca="1">INDEX(Zwangerschapsverlof!$C$66:$C$72,N166)</f>
        <v>0</v>
      </c>
      <c r="N166" s="89">
        <f ca="1">MATCH(L166,Zwangerschapsverlof!$B$66:$B$72,0)</f>
        <v>1</v>
      </c>
      <c r="O166" s="6">
        <f t="shared" ca="1" si="33"/>
        <v>0</v>
      </c>
      <c r="P166" s="10">
        <f ca="1">VLOOKUP(C166,Zwangerschapsverlof!$B$80:$B$86,1,1)</f>
        <v>0</v>
      </c>
      <c r="Q166" s="10">
        <f ca="1">INDEX(Zwangerschapsverlof!$C$80:$C$86,R166)</f>
        <v>0</v>
      </c>
      <c r="R166" s="89">
        <f ca="1">MATCH(P166,Zwangerschapsverlof!$B$80:$B$86,0)</f>
        <v>1</v>
      </c>
      <c r="S166" s="6">
        <f t="shared" ca="1" si="34"/>
        <v>0</v>
      </c>
      <c r="T166" s="37">
        <f t="shared" ca="1" si="29"/>
        <v>0</v>
      </c>
      <c r="U166" s="49">
        <f t="shared" si="30"/>
        <v>0</v>
      </c>
      <c r="V166" s="37">
        <f ca="1">IF(AND(H166=0,I166=0,O166=1),INDEX(Zwangerschapsverlof!$B$66:$K$72,N166,3+D166),0)</f>
        <v>0</v>
      </c>
      <c r="W166" s="37">
        <f ca="1">IF(AND(H166=0,I166=0,S166=1),INDEX(Zwangerschapsverlof!$B$80:$K$86,R166,3+D166),0)</f>
        <v>0</v>
      </c>
      <c r="X166" s="110">
        <f t="shared" ca="1" si="31"/>
        <v>4</v>
      </c>
    </row>
    <row r="167" spans="2:24">
      <c r="B167" s="48">
        <f t="shared" ca="1" si="24"/>
        <v>45039</v>
      </c>
      <c r="C167" s="10">
        <f t="shared" ca="1" si="32"/>
        <v>45039</v>
      </c>
      <c r="D167" s="6">
        <f t="shared" ca="1" si="25"/>
        <v>7</v>
      </c>
      <c r="E167" s="10">
        <f ca="1">VLOOKUP(C167,Vakantie!O:O,1,1)</f>
        <v>44975</v>
      </c>
      <c r="F167" s="10">
        <f ca="1">INDEX(Vakantie!P:P,MATCH(E167,Vakantie!O:O,0))</f>
        <v>44983</v>
      </c>
      <c r="G167" s="6" t="str">
        <f ca="1">INDEX(Vakantie!Q:Q,MATCH(E167,Vakantie!O:O,0))</f>
        <v>Voorjaar</v>
      </c>
      <c r="H167" s="6">
        <f t="shared" ca="1" si="26"/>
        <v>0</v>
      </c>
      <c r="I167" s="6">
        <f ca="1">IFERROR(  MIN(1, VLOOKUP(C167,Vakantie!Z:Z,1,0)   ),0)</f>
        <v>0</v>
      </c>
      <c r="J167" s="6">
        <f t="shared" ca="1" si="27"/>
        <v>0</v>
      </c>
      <c r="K167" s="6">
        <f t="shared" si="28"/>
        <v>0</v>
      </c>
      <c r="L167" s="10">
        <f ca="1">VLOOKUP(C167,Zwangerschapsverlof!$B$66:$B$72,1,1)</f>
        <v>0</v>
      </c>
      <c r="M167" s="10">
        <f ca="1">INDEX(Zwangerschapsverlof!$C$66:$C$72,N167)</f>
        <v>0</v>
      </c>
      <c r="N167" s="89">
        <f ca="1">MATCH(L167,Zwangerschapsverlof!$B$66:$B$72,0)</f>
        <v>1</v>
      </c>
      <c r="O167" s="6">
        <f t="shared" ca="1" si="33"/>
        <v>0</v>
      </c>
      <c r="P167" s="10">
        <f ca="1">VLOOKUP(C167,Zwangerschapsverlof!$B$80:$B$86,1,1)</f>
        <v>0</v>
      </c>
      <c r="Q167" s="10">
        <f ca="1">INDEX(Zwangerschapsverlof!$C$80:$C$86,R167)</f>
        <v>0</v>
      </c>
      <c r="R167" s="89">
        <f ca="1">MATCH(P167,Zwangerschapsverlof!$B$80:$B$86,0)</f>
        <v>1</v>
      </c>
      <c r="S167" s="6">
        <f t="shared" ca="1" si="34"/>
        <v>0</v>
      </c>
      <c r="T167" s="37">
        <f t="shared" ca="1" si="29"/>
        <v>0</v>
      </c>
      <c r="U167" s="49">
        <f t="shared" si="30"/>
        <v>0</v>
      </c>
      <c r="V167" s="37">
        <f ca="1">IF(AND(H167=0,I167=0,O167=1),INDEX(Zwangerschapsverlof!$B$66:$K$72,N167,3+D167),0)</f>
        <v>0</v>
      </c>
      <c r="W167" s="37">
        <f ca="1">IF(AND(H167=0,I167=0,S167=1),INDEX(Zwangerschapsverlof!$B$80:$K$86,R167,3+D167),0)</f>
        <v>0</v>
      </c>
      <c r="X167" s="110">
        <f t="shared" ca="1" si="31"/>
        <v>4</v>
      </c>
    </row>
    <row r="168" spans="2:24">
      <c r="B168" s="48">
        <f t="shared" ca="1" si="24"/>
        <v>45040</v>
      </c>
      <c r="C168" s="10">
        <f t="shared" ca="1" si="32"/>
        <v>45040</v>
      </c>
      <c r="D168" s="6">
        <f t="shared" ca="1" si="25"/>
        <v>1</v>
      </c>
      <c r="E168" s="10">
        <f ca="1">VLOOKUP(C168,Vakantie!O:O,1,1)</f>
        <v>44975</v>
      </c>
      <c r="F168" s="10">
        <f ca="1">INDEX(Vakantie!P:P,MATCH(E168,Vakantie!O:O,0))</f>
        <v>44983</v>
      </c>
      <c r="G168" s="6" t="str">
        <f ca="1">INDEX(Vakantie!Q:Q,MATCH(E168,Vakantie!O:O,0))</f>
        <v>Voorjaar</v>
      </c>
      <c r="H168" s="6">
        <f t="shared" ca="1" si="26"/>
        <v>0</v>
      </c>
      <c r="I168" s="6">
        <f ca="1">IFERROR(  MIN(1, VLOOKUP(C168,Vakantie!Z:Z,1,0)   ),0)</f>
        <v>0</v>
      </c>
      <c r="J168" s="6">
        <f t="shared" ca="1" si="27"/>
        <v>0</v>
      </c>
      <c r="K168" s="6">
        <f t="shared" si="28"/>
        <v>0</v>
      </c>
      <c r="L168" s="10">
        <f ca="1">VLOOKUP(C168,Zwangerschapsverlof!$B$66:$B$72,1,1)</f>
        <v>0</v>
      </c>
      <c r="M168" s="10">
        <f ca="1">INDEX(Zwangerschapsverlof!$C$66:$C$72,N168)</f>
        <v>0</v>
      </c>
      <c r="N168" s="89">
        <f ca="1">MATCH(L168,Zwangerschapsverlof!$B$66:$B$72,0)</f>
        <v>1</v>
      </c>
      <c r="O168" s="6">
        <f t="shared" ca="1" si="33"/>
        <v>0</v>
      </c>
      <c r="P168" s="10">
        <f ca="1">VLOOKUP(C168,Zwangerschapsverlof!$B$80:$B$86,1,1)</f>
        <v>0</v>
      </c>
      <c r="Q168" s="10">
        <f ca="1">INDEX(Zwangerschapsverlof!$C$80:$C$86,R168)</f>
        <v>0</v>
      </c>
      <c r="R168" s="89">
        <f ca="1">MATCH(P168,Zwangerschapsverlof!$B$80:$B$86,0)</f>
        <v>1</v>
      </c>
      <c r="S168" s="6">
        <f t="shared" ca="1" si="34"/>
        <v>0</v>
      </c>
      <c r="T168" s="37">
        <f t="shared" ca="1" si="29"/>
        <v>0</v>
      </c>
      <c r="U168" s="49">
        <f t="shared" si="30"/>
        <v>0</v>
      </c>
      <c r="V168" s="37">
        <f ca="1">IF(AND(H168=0,I168=0,O168=1),INDEX(Zwangerschapsverlof!$B$66:$K$72,N168,3+D168),0)</f>
        <v>0</v>
      </c>
      <c r="W168" s="37">
        <f ca="1">IF(AND(H168=0,I168=0,S168=1),INDEX(Zwangerschapsverlof!$B$80:$K$86,R168,3+D168),0)</f>
        <v>0</v>
      </c>
      <c r="X168" s="110">
        <f t="shared" ca="1" si="31"/>
        <v>4</v>
      </c>
    </row>
    <row r="169" spans="2:24">
      <c r="B169" s="48">
        <f t="shared" ca="1" si="24"/>
        <v>45041</v>
      </c>
      <c r="C169" s="10">
        <f t="shared" ca="1" si="32"/>
        <v>45041</v>
      </c>
      <c r="D169" s="6">
        <f t="shared" ca="1" si="25"/>
        <v>2</v>
      </c>
      <c r="E169" s="10">
        <f ca="1">VLOOKUP(C169,Vakantie!O:O,1,1)</f>
        <v>44975</v>
      </c>
      <c r="F169" s="10">
        <f ca="1">INDEX(Vakantie!P:P,MATCH(E169,Vakantie!O:O,0))</f>
        <v>44983</v>
      </c>
      <c r="G169" s="6" t="str">
        <f ca="1">INDEX(Vakantie!Q:Q,MATCH(E169,Vakantie!O:O,0))</f>
        <v>Voorjaar</v>
      </c>
      <c r="H169" s="6">
        <f t="shared" ca="1" si="26"/>
        <v>0</v>
      </c>
      <c r="I169" s="6">
        <f ca="1">IFERROR(  MIN(1, VLOOKUP(C169,Vakantie!Z:Z,1,0)   ),0)</f>
        <v>0</v>
      </c>
      <c r="J169" s="6">
        <f t="shared" ca="1" si="27"/>
        <v>0</v>
      </c>
      <c r="K169" s="6">
        <f t="shared" si="28"/>
        <v>0</v>
      </c>
      <c r="L169" s="10">
        <f ca="1">VLOOKUP(C169,Zwangerschapsverlof!$B$66:$B$72,1,1)</f>
        <v>0</v>
      </c>
      <c r="M169" s="10">
        <f ca="1">INDEX(Zwangerschapsverlof!$C$66:$C$72,N169)</f>
        <v>0</v>
      </c>
      <c r="N169" s="89">
        <f ca="1">MATCH(L169,Zwangerschapsverlof!$B$66:$B$72,0)</f>
        <v>1</v>
      </c>
      <c r="O169" s="6">
        <f t="shared" ca="1" si="33"/>
        <v>0</v>
      </c>
      <c r="P169" s="10">
        <f ca="1">VLOOKUP(C169,Zwangerschapsverlof!$B$80:$B$86,1,1)</f>
        <v>0</v>
      </c>
      <c r="Q169" s="10">
        <f ca="1">INDEX(Zwangerschapsverlof!$C$80:$C$86,R169)</f>
        <v>0</v>
      </c>
      <c r="R169" s="89">
        <f ca="1">MATCH(P169,Zwangerschapsverlof!$B$80:$B$86,0)</f>
        <v>1</v>
      </c>
      <c r="S169" s="6">
        <f t="shared" ca="1" si="34"/>
        <v>0</v>
      </c>
      <c r="T169" s="37">
        <f t="shared" ca="1" si="29"/>
        <v>0</v>
      </c>
      <c r="U169" s="49">
        <f t="shared" si="30"/>
        <v>0</v>
      </c>
      <c r="V169" s="37">
        <f ca="1">IF(AND(H169=0,I169=0,O169=1),INDEX(Zwangerschapsverlof!$B$66:$K$72,N169,3+D169),0)</f>
        <v>0</v>
      </c>
      <c r="W169" s="37">
        <f ca="1">IF(AND(H169=0,I169=0,S169=1),INDEX(Zwangerschapsverlof!$B$80:$K$86,R169,3+D169),0)</f>
        <v>0</v>
      </c>
      <c r="X169" s="110">
        <f t="shared" ca="1" si="31"/>
        <v>4</v>
      </c>
    </row>
    <row r="170" spans="2:24">
      <c r="B170" s="48">
        <f t="shared" ca="1" si="24"/>
        <v>45042</v>
      </c>
      <c r="C170" s="10">
        <f t="shared" ca="1" si="32"/>
        <v>45042</v>
      </c>
      <c r="D170" s="6">
        <f t="shared" ca="1" si="25"/>
        <v>3</v>
      </c>
      <c r="E170" s="10">
        <f ca="1">VLOOKUP(C170,Vakantie!O:O,1,1)</f>
        <v>44975</v>
      </c>
      <c r="F170" s="10">
        <f ca="1">INDEX(Vakantie!P:P,MATCH(E170,Vakantie!O:O,0))</f>
        <v>44983</v>
      </c>
      <c r="G170" s="6" t="str">
        <f ca="1">INDEX(Vakantie!Q:Q,MATCH(E170,Vakantie!O:O,0))</f>
        <v>Voorjaar</v>
      </c>
      <c r="H170" s="6">
        <f t="shared" ca="1" si="26"/>
        <v>0</v>
      </c>
      <c r="I170" s="6">
        <f ca="1">IFERROR(  MIN(1, VLOOKUP(C170,Vakantie!Z:Z,1,0)   ),0)</f>
        <v>0</v>
      </c>
      <c r="J170" s="6">
        <f t="shared" ca="1" si="27"/>
        <v>0</v>
      </c>
      <c r="K170" s="6">
        <f t="shared" si="28"/>
        <v>0</v>
      </c>
      <c r="L170" s="10">
        <f ca="1">VLOOKUP(C170,Zwangerschapsverlof!$B$66:$B$72,1,1)</f>
        <v>0</v>
      </c>
      <c r="M170" s="10">
        <f ca="1">INDEX(Zwangerschapsverlof!$C$66:$C$72,N170)</f>
        <v>0</v>
      </c>
      <c r="N170" s="89">
        <f ca="1">MATCH(L170,Zwangerschapsverlof!$B$66:$B$72,0)</f>
        <v>1</v>
      </c>
      <c r="O170" s="6">
        <f t="shared" ca="1" si="33"/>
        <v>0</v>
      </c>
      <c r="P170" s="10">
        <f ca="1">VLOOKUP(C170,Zwangerschapsverlof!$B$80:$B$86,1,1)</f>
        <v>0</v>
      </c>
      <c r="Q170" s="10">
        <f ca="1">INDEX(Zwangerschapsverlof!$C$80:$C$86,R170)</f>
        <v>0</v>
      </c>
      <c r="R170" s="89">
        <f ca="1">MATCH(P170,Zwangerschapsverlof!$B$80:$B$86,0)</f>
        <v>1</v>
      </c>
      <c r="S170" s="6">
        <f t="shared" ca="1" si="34"/>
        <v>0</v>
      </c>
      <c r="T170" s="37">
        <f t="shared" ca="1" si="29"/>
        <v>0</v>
      </c>
      <c r="U170" s="49">
        <f t="shared" si="30"/>
        <v>0</v>
      </c>
      <c r="V170" s="37">
        <f ca="1">IF(AND(H170=0,I170=0,O170=1),INDEX(Zwangerschapsverlof!$B$66:$K$72,N170,3+D170),0)</f>
        <v>0</v>
      </c>
      <c r="W170" s="37">
        <f ca="1">IF(AND(H170=0,I170=0,S170=1),INDEX(Zwangerschapsverlof!$B$80:$K$86,R170,3+D170),0)</f>
        <v>0</v>
      </c>
      <c r="X170" s="110">
        <f t="shared" ca="1" si="31"/>
        <v>4</v>
      </c>
    </row>
    <row r="171" spans="2:24">
      <c r="B171" s="48">
        <f t="shared" ca="1" si="24"/>
        <v>45043</v>
      </c>
      <c r="C171" s="10">
        <f t="shared" ca="1" si="32"/>
        <v>45043</v>
      </c>
      <c r="D171" s="6">
        <f t="shared" ca="1" si="25"/>
        <v>4</v>
      </c>
      <c r="E171" s="10">
        <f ca="1">VLOOKUP(C171,Vakantie!O:O,1,1)</f>
        <v>44975</v>
      </c>
      <c r="F171" s="10">
        <f ca="1">INDEX(Vakantie!P:P,MATCH(E171,Vakantie!O:O,0))</f>
        <v>44983</v>
      </c>
      <c r="G171" s="6" t="str">
        <f ca="1">INDEX(Vakantie!Q:Q,MATCH(E171,Vakantie!O:O,0))</f>
        <v>Voorjaar</v>
      </c>
      <c r="H171" s="6">
        <f t="shared" ca="1" si="26"/>
        <v>0</v>
      </c>
      <c r="I171" s="6">
        <f ca="1">IFERROR(  MIN(1, VLOOKUP(C171,Vakantie!Z:Z,1,0)   ),0)</f>
        <v>1</v>
      </c>
      <c r="J171" s="6">
        <f t="shared" ca="1" si="27"/>
        <v>0</v>
      </c>
      <c r="K171" s="6">
        <f t="shared" si="28"/>
        <v>0</v>
      </c>
      <c r="L171" s="10">
        <f ca="1">VLOOKUP(C171,Zwangerschapsverlof!$B$66:$B$72,1,1)</f>
        <v>0</v>
      </c>
      <c r="M171" s="10">
        <f ca="1">INDEX(Zwangerschapsverlof!$C$66:$C$72,N171)</f>
        <v>0</v>
      </c>
      <c r="N171" s="89">
        <f ca="1">MATCH(L171,Zwangerschapsverlof!$B$66:$B$72,0)</f>
        <v>1</v>
      </c>
      <c r="O171" s="6">
        <f t="shared" ca="1" si="33"/>
        <v>0</v>
      </c>
      <c r="P171" s="10">
        <f ca="1">VLOOKUP(C171,Zwangerschapsverlof!$B$80:$B$86,1,1)</f>
        <v>0</v>
      </c>
      <c r="Q171" s="10">
        <f ca="1">INDEX(Zwangerschapsverlof!$C$80:$C$86,R171)</f>
        <v>0</v>
      </c>
      <c r="R171" s="89">
        <f ca="1">MATCH(P171,Zwangerschapsverlof!$B$80:$B$86,0)</f>
        <v>1</v>
      </c>
      <c r="S171" s="6">
        <f t="shared" ca="1" si="34"/>
        <v>0</v>
      </c>
      <c r="T171" s="37">
        <f t="shared" ca="1" si="29"/>
        <v>0</v>
      </c>
      <c r="U171" s="49">
        <f t="shared" si="30"/>
        <v>0</v>
      </c>
      <c r="V171" s="37">
        <f ca="1">IF(AND(H171=0,I171=0,O171=1),INDEX(Zwangerschapsverlof!$B$66:$K$72,N171,3+D171),0)</f>
        <v>0</v>
      </c>
      <c r="W171" s="37">
        <f ca="1">IF(AND(H171=0,I171=0,S171=1),INDEX(Zwangerschapsverlof!$B$80:$K$86,R171,3+D171),0)</f>
        <v>0</v>
      </c>
      <c r="X171" s="110">
        <f t="shared" ca="1" si="31"/>
        <v>5</v>
      </c>
    </row>
    <row r="172" spans="2:24">
      <c r="B172" s="48">
        <f t="shared" ca="1" si="24"/>
        <v>45044</v>
      </c>
      <c r="C172" s="10">
        <f t="shared" ca="1" si="32"/>
        <v>45044</v>
      </c>
      <c r="D172" s="6">
        <f t="shared" ca="1" si="25"/>
        <v>5</v>
      </c>
      <c r="E172" s="10">
        <f ca="1">VLOOKUP(C172,Vakantie!O:O,1,1)</f>
        <v>44975</v>
      </c>
      <c r="F172" s="10">
        <f ca="1">INDEX(Vakantie!P:P,MATCH(E172,Vakantie!O:O,0))</f>
        <v>44983</v>
      </c>
      <c r="G172" s="6" t="str">
        <f ca="1">INDEX(Vakantie!Q:Q,MATCH(E172,Vakantie!O:O,0))</f>
        <v>Voorjaar</v>
      </c>
      <c r="H172" s="6">
        <f t="shared" ca="1" si="26"/>
        <v>0</v>
      </c>
      <c r="I172" s="6">
        <f ca="1">IFERROR(  MIN(1, VLOOKUP(C172,Vakantie!Z:Z,1,0)   ),0)</f>
        <v>0</v>
      </c>
      <c r="J172" s="6">
        <f t="shared" ca="1" si="27"/>
        <v>0</v>
      </c>
      <c r="K172" s="6">
        <f t="shared" si="28"/>
        <v>0</v>
      </c>
      <c r="L172" s="10">
        <f ca="1">VLOOKUP(C172,Zwangerschapsverlof!$B$66:$B$72,1,1)</f>
        <v>0</v>
      </c>
      <c r="M172" s="10">
        <f ca="1">INDEX(Zwangerschapsverlof!$C$66:$C$72,N172)</f>
        <v>0</v>
      </c>
      <c r="N172" s="89">
        <f ca="1">MATCH(L172,Zwangerschapsverlof!$B$66:$B$72,0)</f>
        <v>1</v>
      </c>
      <c r="O172" s="6">
        <f t="shared" ca="1" si="33"/>
        <v>0</v>
      </c>
      <c r="P172" s="10">
        <f ca="1">VLOOKUP(C172,Zwangerschapsverlof!$B$80:$B$86,1,1)</f>
        <v>0</v>
      </c>
      <c r="Q172" s="10">
        <f ca="1">INDEX(Zwangerschapsverlof!$C$80:$C$86,R172)</f>
        <v>0</v>
      </c>
      <c r="R172" s="89">
        <f ca="1">MATCH(P172,Zwangerschapsverlof!$B$80:$B$86,0)</f>
        <v>1</v>
      </c>
      <c r="S172" s="6">
        <f t="shared" ca="1" si="34"/>
        <v>0</v>
      </c>
      <c r="T172" s="37">
        <f t="shared" ca="1" si="29"/>
        <v>0</v>
      </c>
      <c r="U172" s="49">
        <f t="shared" si="30"/>
        <v>0</v>
      </c>
      <c r="V172" s="37">
        <f ca="1">IF(AND(H172=0,I172=0,O172=1),INDEX(Zwangerschapsverlof!$B$66:$K$72,N172,3+D172),0)</f>
        <v>0</v>
      </c>
      <c r="W172" s="37">
        <f ca="1">IF(AND(H172=0,I172=0,S172=1),INDEX(Zwangerschapsverlof!$B$80:$K$86,R172,3+D172),0)</f>
        <v>0</v>
      </c>
      <c r="X172" s="110">
        <f t="shared" ca="1" si="31"/>
        <v>5</v>
      </c>
    </row>
    <row r="173" spans="2:24">
      <c r="B173" s="48">
        <f t="shared" ca="1" si="24"/>
        <v>45045</v>
      </c>
      <c r="C173" s="10">
        <f t="shared" ca="1" si="32"/>
        <v>45045</v>
      </c>
      <c r="D173" s="6">
        <f t="shared" ca="1" si="25"/>
        <v>6</v>
      </c>
      <c r="E173" s="10">
        <f ca="1">VLOOKUP(C173,Vakantie!O:O,1,1)</f>
        <v>45045</v>
      </c>
      <c r="F173" s="10">
        <f ca="1">INDEX(Vakantie!P:P,MATCH(E173,Vakantie!O:O,0))</f>
        <v>45053</v>
      </c>
      <c r="G173" s="6" t="str">
        <f ca="1">INDEX(Vakantie!Q:Q,MATCH(E173,Vakantie!O:O,0))</f>
        <v>Mei</v>
      </c>
      <c r="H173" s="6">
        <f t="shared" ca="1" si="26"/>
        <v>1</v>
      </c>
      <c r="I173" s="6">
        <f ca="1">IFERROR(  MIN(1, VLOOKUP(C173,Vakantie!Z:Z,1,0)   ),0)</f>
        <v>0</v>
      </c>
      <c r="J173" s="6">
        <f t="shared" ca="1" si="27"/>
        <v>0</v>
      </c>
      <c r="K173" s="6">
        <f t="shared" si="28"/>
        <v>0</v>
      </c>
      <c r="L173" s="10">
        <f ca="1">VLOOKUP(C173,Zwangerschapsverlof!$B$66:$B$72,1,1)</f>
        <v>0</v>
      </c>
      <c r="M173" s="10">
        <f ca="1">INDEX(Zwangerschapsverlof!$C$66:$C$72,N173)</f>
        <v>0</v>
      </c>
      <c r="N173" s="89">
        <f ca="1">MATCH(L173,Zwangerschapsverlof!$B$66:$B$72,0)</f>
        <v>1</v>
      </c>
      <c r="O173" s="6">
        <f t="shared" ca="1" si="33"/>
        <v>0</v>
      </c>
      <c r="P173" s="10">
        <f ca="1">VLOOKUP(C173,Zwangerschapsverlof!$B$80:$B$86,1,1)</f>
        <v>0</v>
      </c>
      <c r="Q173" s="10">
        <f ca="1">INDEX(Zwangerschapsverlof!$C$80:$C$86,R173)</f>
        <v>0</v>
      </c>
      <c r="R173" s="89">
        <f ca="1">MATCH(P173,Zwangerschapsverlof!$B$80:$B$86,0)</f>
        <v>1</v>
      </c>
      <c r="S173" s="6">
        <f t="shared" ca="1" si="34"/>
        <v>0</v>
      </c>
      <c r="T173" s="37">
        <f t="shared" ca="1" si="29"/>
        <v>0</v>
      </c>
      <c r="U173" s="49">
        <f t="shared" si="30"/>
        <v>0</v>
      </c>
      <c r="V173" s="37">
        <f ca="1">IF(AND(H173=0,I173=0,O173=1),INDEX(Zwangerschapsverlof!$B$66:$K$72,N173,3+D173),0)</f>
        <v>0</v>
      </c>
      <c r="W173" s="37">
        <f ca="1">IF(AND(H173=0,I173=0,S173=1),INDEX(Zwangerschapsverlof!$B$80:$K$86,R173,3+D173),0)</f>
        <v>0</v>
      </c>
      <c r="X173" s="110">
        <f t="shared" ca="1" si="31"/>
        <v>5</v>
      </c>
    </row>
    <row r="174" spans="2:24">
      <c r="B174" s="48">
        <f t="shared" ca="1" si="24"/>
        <v>45046</v>
      </c>
      <c r="C174" s="10">
        <f t="shared" ca="1" si="32"/>
        <v>45046</v>
      </c>
      <c r="D174" s="6">
        <f t="shared" ca="1" si="25"/>
        <v>7</v>
      </c>
      <c r="E174" s="10">
        <f ca="1">VLOOKUP(C174,Vakantie!O:O,1,1)</f>
        <v>45045</v>
      </c>
      <c r="F174" s="10">
        <f ca="1">INDEX(Vakantie!P:P,MATCH(E174,Vakantie!O:O,0))</f>
        <v>45053</v>
      </c>
      <c r="G174" s="6" t="str">
        <f ca="1">INDEX(Vakantie!Q:Q,MATCH(E174,Vakantie!O:O,0))</f>
        <v>Mei</v>
      </c>
      <c r="H174" s="6">
        <f t="shared" ca="1" si="26"/>
        <v>1</v>
      </c>
      <c r="I174" s="6">
        <f ca="1">IFERROR(  MIN(1, VLOOKUP(C174,Vakantie!Z:Z,1,0)   ),0)</f>
        <v>0</v>
      </c>
      <c r="J174" s="6">
        <f t="shared" ca="1" si="27"/>
        <v>0</v>
      </c>
      <c r="K174" s="6">
        <f t="shared" si="28"/>
        <v>0</v>
      </c>
      <c r="L174" s="10">
        <f ca="1">VLOOKUP(C174,Zwangerschapsverlof!$B$66:$B$72,1,1)</f>
        <v>0</v>
      </c>
      <c r="M174" s="10">
        <f ca="1">INDEX(Zwangerschapsverlof!$C$66:$C$72,N174)</f>
        <v>0</v>
      </c>
      <c r="N174" s="89">
        <f ca="1">MATCH(L174,Zwangerschapsverlof!$B$66:$B$72,0)</f>
        <v>1</v>
      </c>
      <c r="O174" s="6">
        <f t="shared" ca="1" si="33"/>
        <v>0</v>
      </c>
      <c r="P174" s="10">
        <f ca="1">VLOOKUP(C174,Zwangerschapsverlof!$B$80:$B$86,1,1)</f>
        <v>0</v>
      </c>
      <c r="Q174" s="10">
        <f ca="1">INDEX(Zwangerschapsverlof!$C$80:$C$86,R174)</f>
        <v>0</v>
      </c>
      <c r="R174" s="89">
        <f ca="1">MATCH(P174,Zwangerschapsverlof!$B$80:$B$86,0)</f>
        <v>1</v>
      </c>
      <c r="S174" s="6">
        <f t="shared" ca="1" si="34"/>
        <v>0</v>
      </c>
      <c r="T174" s="37">
        <f t="shared" ca="1" si="29"/>
        <v>0</v>
      </c>
      <c r="U174" s="49">
        <f t="shared" si="30"/>
        <v>0</v>
      </c>
      <c r="V174" s="37">
        <f ca="1">IF(AND(H174=0,I174=0,O174=1),INDEX(Zwangerschapsverlof!$B$66:$K$72,N174,3+D174),0)</f>
        <v>0</v>
      </c>
      <c r="W174" s="37">
        <f ca="1">IF(AND(H174=0,I174=0,S174=1),INDEX(Zwangerschapsverlof!$B$80:$K$86,R174,3+D174),0)</f>
        <v>0</v>
      </c>
      <c r="X174" s="110">
        <f t="shared" ca="1" si="31"/>
        <v>5</v>
      </c>
    </row>
    <row r="175" spans="2:24">
      <c r="B175" s="48">
        <f t="shared" ca="1" si="24"/>
        <v>45047</v>
      </c>
      <c r="C175" s="10">
        <f t="shared" ca="1" si="32"/>
        <v>45047</v>
      </c>
      <c r="D175" s="6">
        <f t="shared" ca="1" si="25"/>
        <v>1</v>
      </c>
      <c r="E175" s="10">
        <f ca="1">VLOOKUP(C175,Vakantie!O:O,1,1)</f>
        <v>45045</v>
      </c>
      <c r="F175" s="10">
        <f ca="1">INDEX(Vakantie!P:P,MATCH(E175,Vakantie!O:O,0))</f>
        <v>45053</v>
      </c>
      <c r="G175" s="6" t="str">
        <f ca="1">INDEX(Vakantie!Q:Q,MATCH(E175,Vakantie!O:O,0))</f>
        <v>Mei</v>
      </c>
      <c r="H175" s="6">
        <f t="shared" ca="1" si="26"/>
        <v>1</v>
      </c>
      <c r="I175" s="6">
        <f ca="1">IFERROR(  MIN(1, VLOOKUP(C175,Vakantie!Z:Z,1,0)   ),0)</f>
        <v>0</v>
      </c>
      <c r="J175" s="6">
        <f t="shared" ca="1" si="27"/>
        <v>0</v>
      </c>
      <c r="K175" s="6">
        <f t="shared" si="28"/>
        <v>0</v>
      </c>
      <c r="L175" s="10">
        <f ca="1">VLOOKUP(C175,Zwangerschapsverlof!$B$66:$B$72,1,1)</f>
        <v>0</v>
      </c>
      <c r="M175" s="10">
        <f ca="1">INDEX(Zwangerschapsverlof!$C$66:$C$72,N175)</f>
        <v>0</v>
      </c>
      <c r="N175" s="89">
        <f ca="1">MATCH(L175,Zwangerschapsverlof!$B$66:$B$72,0)</f>
        <v>1</v>
      </c>
      <c r="O175" s="6">
        <f t="shared" ca="1" si="33"/>
        <v>0</v>
      </c>
      <c r="P175" s="10">
        <f ca="1">VLOOKUP(C175,Zwangerschapsverlof!$B$80:$B$86,1,1)</f>
        <v>0</v>
      </c>
      <c r="Q175" s="10">
        <f ca="1">INDEX(Zwangerschapsverlof!$C$80:$C$86,R175)</f>
        <v>0</v>
      </c>
      <c r="R175" s="89">
        <f ca="1">MATCH(P175,Zwangerschapsverlof!$B$80:$B$86,0)</f>
        <v>1</v>
      </c>
      <c r="S175" s="6">
        <f t="shared" ca="1" si="34"/>
        <v>0</v>
      </c>
      <c r="T175" s="37">
        <f t="shared" ca="1" si="29"/>
        <v>0</v>
      </c>
      <c r="U175" s="49">
        <f t="shared" si="30"/>
        <v>0</v>
      </c>
      <c r="V175" s="37">
        <f ca="1">IF(AND(H175=0,I175=0,O175=1),INDEX(Zwangerschapsverlof!$B$66:$K$72,N175,3+D175),0)</f>
        <v>0</v>
      </c>
      <c r="W175" s="37">
        <f ca="1">IF(AND(H175=0,I175=0,S175=1),INDEX(Zwangerschapsverlof!$B$80:$K$86,R175,3+D175),0)</f>
        <v>0</v>
      </c>
      <c r="X175" s="110">
        <f t="shared" ca="1" si="31"/>
        <v>5</v>
      </c>
    </row>
    <row r="176" spans="2:24">
      <c r="B176" s="48">
        <f t="shared" ca="1" si="24"/>
        <v>45048</v>
      </c>
      <c r="C176" s="10">
        <f t="shared" ca="1" si="32"/>
        <v>45048</v>
      </c>
      <c r="D176" s="6">
        <f t="shared" ca="1" si="25"/>
        <v>2</v>
      </c>
      <c r="E176" s="10">
        <f ca="1">VLOOKUP(C176,Vakantie!O:O,1,1)</f>
        <v>45045</v>
      </c>
      <c r="F176" s="10">
        <f ca="1">INDEX(Vakantie!P:P,MATCH(E176,Vakantie!O:O,0))</f>
        <v>45053</v>
      </c>
      <c r="G176" s="6" t="str">
        <f ca="1">INDEX(Vakantie!Q:Q,MATCH(E176,Vakantie!O:O,0))</f>
        <v>Mei</v>
      </c>
      <c r="H176" s="6">
        <f t="shared" ca="1" si="26"/>
        <v>1</v>
      </c>
      <c r="I176" s="6">
        <f ca="1">IFERROR(  MIN(1, VLOOKUP(C176,Vakantie!Z:Z,1,0)   ),0)</f>
        <v>0</v>
      </c>
      <c r="J176" s="6">
        <f t="shared" ca="1" si="27"/>
        <v>0</v>
      </c>
      <c r="K176" s="6">
        <f t="shared" si="28"/>
        <v>0</v>
      </c>
      <c r="L176" s="10">
        <f ca="1">VLOOKUP(C176,Zwangerschapsverlof!$B$66:$B$72,1,1)</f>
        <v>0</v>
      </c>
      <c r="M176" s="10">
        <f ca="1">INDEX(Zwangerschapsverlof!$C$66:$C$72,N176)</f>
        <v>0</v>
      </c>
      <c r="N176" s="89">
        <f ca="1">MATCH(L176,Zwangerschapsverlof!$B$66:$B$72,0)</f>
        <v>1</v>
      </c>
      <c r="O176" s="6">
        <f t="shared" ca="1" si="33"/>
        <v>0</v>
      </c>
      <c r="P176" s="10">
        <f ca="1">VLOOKUP(C176,Zwangerschapsverlof!$B$80:$B$86,1,1)</f>
        <v>0</v>
      </c>
      <c r="Q176" s="10">
        <f ca="1">INDEX(Zwangerschapsverlof!$C$80:$C$86,R176)</f>
        <v>0</v>
      </c>
      <c r="R176" s="89">
        <f ca="1">MATCH(P176,Zwangerschapsverlof!$B$80:$B$86,0)</f>
        <v>1</v>
      </c>
      <c r="S176" s="6">
        <f t="shared" ca="1" si="34"/>
        <v>0</v>
      </c>
      <c r="T176" s="37">
        <f t="shared" ca="1" si="29"/>
        <v>0</v>
      </c>
      <c r="U176" s="49">
        <f t="shared" si="30"/>
        <v>0</v>
      </c>
      <c r="V176" s="37">
        <f ca="1">IF(AND(H176=0,I176=0,O176=1),INDEX(Zwangerschapsverlof!$B$66:$K$72,N176,3+D176),0)</f>
        <v>0</v>
      </c>
      <c r="W176" s="37">
        <f ca="1">IF(AND(H176=0,I176=0,S176=1),INDEX(Zwangerschapsverlof!$B$80:$K$86,R176,3+D176),0)</f>
        <v>0</v>
      </c>
      <c r="X176" s="110">
        <f t="shared" ca="1" si="31"/>
        <v>5</v>
      </c>
    </row>
    <row r="177" spans="2:24">
      <c r="B177" s="48">
        <f t="shared" ca="1" si="24"/>
        <v>45049</v>
      </c>
      <c r="C177" s="10">
        <f t="shared" ca="1" si="32"/>
        <v>45049</v>
      </c>
      <c r="D177" s="6">
        <f t="shared" ca="1" si="25"/>
        <v>3</v>
      </c>
      <c r="E177" s="10">
        <f ca="1">VLOOKUP(C177,Vakantie!O:O,1,1)</f>
        <v>45045</v>
      </c>
      <c r="F177" s="10">
        <f ca="1">INDEX(Vakantie!P:P,MATCH(E177,Vakantie!O:O,0))</f>
        <v>45053</v>
      </c>
      <c r="G177" s="6" t="str">
        <f ca="1">INDEX(Vakantie!Q:Q,MATCH(E177,Vakantie!O:O,0))</f>
        <v>Mei</v>
      </c>
      <c r="H177" s="6">
        <f t="shared" ca="1" si="26"/>
        <v>1</v>
      </c>
      <c r="I177" s="6">
        <f ca="1">IFERROR(  MIN(1, VLOOKUP(C177,Vakantie!Z:Z,1,0)   ),0)</f>
        <v>0</v>
      </c>
      <c r="J177" s="6">
        <f t="shared" ca="1" si="27"/>
        <v>0</v>
      </c>
      <c r="K177" s="6">
        <f t="shared" si="28"/>
        <v>0</v>
      </c>
      <c r="L177" s="10">
        <f ca="1">VLOOKUP(C177,Zwangerschapsverlof!$B$66:$B$72,1,1)</f>
        <v>0</v>
      </c>
      <c r="M177" s="10">
        <f ca="1">INDEX(Zwangerschapsverlof!$C$66:$C$72,N177)</f>
        <v>0</v>
      </c>
      <c r="N177" s="89">
        <f ca="1">MATCH(L177,Zwangerschapsverlof!$B$66:$B$72,0)</f>
        <v>1</v>
      </c>
      <c r="O177" s="6">
        <f t="shared" ca="1" si="33"/>
        <v>0</v>
      </c>
      <c r="P177" s="10">
        <f ca="1">VLOOKUP(C177,Zwangerschapsverlof!$B$80:$B$86,1,1)</f>
        <v>0</v>
      </c>
      <c r="Q177" s="10">
        <f ca="1">INDEX(Zwangerschapsverlof!$C$80:$C$86,R177)</f>
        <v>0</v>
      </c>
      <c r="R177" s="89">
        <f ca="1">MATCH(P177,Zwangerschapsverlof!$B$80:$B$86,0)</f>
        <v>1</v>
      </c>
      <c r="S177" s="6">
        <f t="shared" ca="1" si="34"/>
        <v>0</v>
      </c>
      <c r="T177" s="37">
        <f t="shared" ca="1" si="29"/>
        <v>0</v>
      </c>
      <c r="U177" s="49">
        <f t="shared" si="30"/>
        <v>0</v>
      </c>
      <c r="V177" s="37">
        <f ca="1">IF(AND(H177=0,I177=0,O177=1),INDEX(Zwangerschapsverlof!$B$66:$K$72,N177,3+D177),0)</f>
        <v>0</v>
      </c>
      <c r="W177" s="37">
        <f ca="1">IF(AND(H177=0,I177=0,S177=1),INDEX(Zwangerschapsverlof!$B$80:$K$86,R177,3+D177),0)</f>
        <v>0</v>
      </c>
      <c r="X177" s="110">
        <f t="shared" ca="1" si="31"/>
        <v>5</v>
      </c>
    </row>
    <row r="178" spans="2:24">
      <c r="B178" s="48">
        <f t="shared" ca="1" si="24"/>
        <v>45050</v>
      </c>
      <c r="C178" s="10">
        <f t="shared" ca="1" si="32"/>
        <v>45050</v>
      </c>
      <c r="D178" s="6">
        <f t="shared" ca="1" si="25"/>
        <v>4</v>
      </c>
      <c r="E178" s="10">
        <f ca="1">VLOOKUP(C178,Vakantie!O:O,1,1)</f>
        <v>45045</v>
      </c>
      <c r="F178" s="10">
        <f ca="1">INDEX(Vakantie!P:P,MATCH(E178,Vakantie!O:O,0))</f>
        <v>45053</v>
      </c>
      <c r="G178" s="6" t="str">
        <f ca="1">INDEX(Vakantie!Q:Q,MATCH(E178,Vakantie!O:O,0))</f>
        <v>Mei</v>
      </c>
      <c r="H178" s="6">
        <f t="shared" ca="1" si="26"/>
        <v>1</v>
      </c>
      <c r="I178" s="6">
        <f ca="1">IFERROR(  MIN(1, VLOOKUP(C178,Vakantie!Z:Z,1,0)   ),0)</f>
        <v>0</v>
      </c>
      <c r="J178" s="6">
        <f t="shared" ca="1" si="27"/>
        <v>0</v>
      </c>
      <c r="K178" s="6">
        <f t="shared" si="28"/>
        <v>0</v>
      </c>
      <c r="L178" s="10">
        <f ca="1">VLOOKUP(C178,Zwangerschapsverlof!$B$66:$B$72,1,1)</f>
        <v>0</v>
      </c>
      <c r="M178" s="10">
        <f ca="1">INDEX(Zwangerschapsverlof!$C$66:$C$72,N178)</f>
        <v>0</v>
      </c>
      <c r="N178" s="89">
        <f ca="1">MATCH(L178,Zwangerschapsverlof!$B$66:$B$72,0)</f>
        <v>1</v>
      </c>
      <c r="O178" s="6">
        <f t="shared" ca="1" si="33"/>
        <v>0</v>
      </c>
      <c r="P178" s="10">
        <f ca="1">VLOOKUP(C178,Zwangerschapsverlof!$B$80:$B$86,1,1)</f>
        <v>0</v>
      </c>
      <c r="Q178" s="10">
        <f ca="1">INDEX(Zwangerschapsverlof!$C$80:$C$86,R178)</f>
        <v>0</v>
      </c>
      <c r="R178" s="89">
        <f ca="1">MATCH(P178,Zwangerschapsverlof!$B$80:$B$86,0)</f>
        <v>1</v>
      </c>
      <c r="S178" s="6">
        <f t="shared" ca="1" si="34"/>
        <v>0</v>
      </c>
      <c r="T178" s="37">
        <f t="shared" ca="1" si="29"/>
        <v>0</v>
      </c>
      <c r="U178" s="49">
        <f t="shared" si="30"/>
        <v>0</v>
      </c>
      <c r="V178" s="37">
        <f ca="1">IF(AND(H178=0,I178=0,O178=1),INDEX(Zwangerschapsverlof!$B$66:$K$72,N178,3+D178),0)</f>
        <v>0</v>
      </c>
      <c r="W178" s="37">
        <f ca="1">IF(AND(H178=0,I178=0,S178=1),INDEX(Zwangerschapsverlof!$B$80:$K$86,R178,3+D178),0)</f>
        <v>0</v>
      </c>
      <c r="X178" s="110">
        <f t="shared" ca="1" si="31"/>
        <v>5</v>
      </c>
    </row>
    <row r="179" spans="2:24">
      <c r="B179" s="48">
        <f t="shared" ca="1" si="24"/>
        <v>45051</v>
      </c>
      <c r="C179" s="10">
        <f t="shared" ca="1" si="32"/>
        <v>45051</v>
      </c>
      <c r="D179" s="6">
        <f t="shared" ca="1" si="25"/>
        <v>5</v>
      </c>
      <c r="E179" s="10">
        <f ca="1">VLOOKUP(C179,Vakantie!O:O,1,1)</f>
        <v>45045</v>
      </c>
      <c r="F179" s="10">
        <f ca="1">INDEX(Vakantie!P:P,MATCH(E179,Vakantie!O:O,0))</f>
        <v>45053</v>
      </c>
      <c r="G179" s="6" t="str">
        <f ca="1">INDEX(Vakantie!Q:Q,MATCH(E179,Vakantie!O:O,0))</f>
        <v>Mei</v>
      </c>
      <c r="H179" s="6">
        <f t="shared" ca="1" si="26"/>
        <v>1</v>
      </c>
      <c r="I179" s="6">
        <f ca="1">IFERROR(  MIN(1, VLOOKUP(C179,Vakantie!Z:Z,1,0)   ),0)</f>
        <v>1</v>
      </c>
      <c r="J179" s="6">
        <f t="shared" ca="1" si="27"/>
        <v>0</v>
      </c>
      <c r="K179" s="6">
        <f t="shared" si="28"/>
        <v>0</v>
      </c>
      <c r="L179" s="10">
        <f ca="1">VLOOKUP(C179,Zwangerschapsverlof!$B$66:$B$72,1,1)</f>
        <v>0</v>
      </c>
      <c r="M179" s="10">
        <f ca="1">INDEX(Zwangerschapsverlof!$C$66:$C$72,N179)</f>
        <v>0</v>
      </c>
      <c r="N179" s="89">
        <f ca="1">MATCH(L179,Zwangerschapsverlof!$B$66:$B$72,0)</f>
        <v>1</v>
      </c>
      <c r="O179" s="6">
        <f t="shared" ca="1" si="33"/>
        <v>0</v>
      </c>
      <c r="P179" s="10">
        <f ca="1">VLOOKUP(C179,Zwangerschapsverlof!$B$80:$B$86,1,1)</f>
        <v>0</v>
      </c>
      <c r="Q179" s="10">
        <f ca="1">INDEX(Zwangerschapsverlof!$C$80:$C$86,R179)</f>
        <v>0</v>
      </c>
      <c r="R179" s="89">
        <f ca="1">MATCH(P179,Zwangerschapsverlof!$B$80:$B$86,0)</f>
        <v>1</v>
      </c>
      <c r="S179" s="6">
        <f t="shared" ca="1" si="34"/>
        <v>0</v>
      </c>
      <c r="T179" s="37">
        <f t="shared" ca="1" si="29"/>
        <v>0</v>
      </c>
      <c r="U179" s="49">
        <f t="shared" si="30"/>
        <v>0</v>
      </c>
      <c r="V179" s="37">
        <f ca="1">IF(AND(H179=0,I179=0,O179=1),INDEX(Zwangerschapsverlof!$B$66:$K$72,N179,3+D179),0)</f>
        <v>0</v>
      </c>
      <c r="W179" s="37">
        <f ca="1">IF(AND(H179=0,I179=0,S179=1),INDEX(Zwangerschapsverlof!$B$80:$K$86,R179,3+D179),0)</f>
        <v>0</v>
      </c>
      <c r="X179" s="110">
        <f t="shared" ca="1" si="31"/>
        <v>6</v>
      </c>
    </row>
    <row r="180" spans="2:24">
      <c r="B180" s="48">
        <f t="shared" ca="1" si="24"/>
        <v>45052</v>
      </c>
      <c r="C180" s="10">
        <f t="shared" ca="1" si="32"/>
        <v>45052</v>
      </c>
      <c r="D180" s="6">
        <f t="shared" ca="1" si="25"/>
        <v>6</v>
      </c>
      <c r="E180" s="10">
        <f ca="1">VLOOKUP(C180,Vakantie!O:O,1,1)</f>
        <v>45045</v>
      </c>
      <c r="F180" s="10">
        <f ca="1">INDEX(Vakantie!P:P,MATCH(E180,Vakantie!O:O,0))</f>
        <v>45053</v>
      </c>
      <c r="G180" s="6" t="str">
        <f ca="1">INDEX(Vakantie!Q:Q,MATCH(E180,Vakantie!O:O,0))</f>
        <v>Mei</v>
      </c>
      <c r="H180" s="6">
        <f t="shared" ca="1" si="26"/>
        <v>1</v>
      </c>
      <c r="I180" s="6">
        <f ca="1">IFERROR(  MIN(1, VLOOKUP(C180,Vakantie!Z:Z,1,0)   ),0)</f>
        <v>0</v>
      </c>
      <c r="J180" s="6">
        <f t="shared" ca="1" si="27"/>
        <v>0</v>
      </c>
      <c r="K180" s="6">
        <f t="shared" si="28"/>
        <v>0</v>
      </c>
      <c r="L180" s="10">
        <f ca="1">VLOOKUP(C180,Zwangerschapsverlof!$B$66:$B$72,1,1)</f>
        <v>0</v>
      </c>
      <c r="M180" s="10">
        <f ca="1">INDEX(Zwangerschapsverlof!$C$66:$C$72,N180)</f>
        <v>0</v>
      </c>
      <c r="N180" s="89">
        <f ca="1">MATCH(L180,Zwangerschapsverlof!$B$66:$B$72,0)</f>
        <v>1</v>
      </c>
      <c r="O180" s="6">
        <f t="shared" ca="1" si="33"/>
        <v>0</v>
      </c>
      <c r="P180" s="10">
        <f ca="1">VLOOKUP(C180,Zwangerschapsverlof!$B$80:$B$86,1,1)</f>
        <v>0</v>
      </c>
      <c r="Q180" s="10">
        <f ca="1">INDEX(Zwangerschapsverlof!$C$80:$C$86,R180)</f>
        <v>0</v>
      </c>
      <c r="R180" s="89">
        <f ca="1">MATCH(P180,Zwangerschapsverlof!$B$80:$B$86,0)</f>
        <v>1</v>
      </c>
      <c r="S180" s="6">
        <f t="shared" ca="1" si="34"/>
        <v>0</v>
      </c>
      <c r="T180" s="37">
        <f t="shared" ca="1" si="29"/>
        <v>0</v>
      </c>
      <c r="U180" s="49">
        <f t="shared" si="30"/>
        <v>0</v>
      </c>
      <c r="V180" s="37">
        <f ca="1">IF(AND(H180=0,I180=0,O180=1),INDEX(Zwangerschapsverlof!$B$66:$K$72,N180,3+D180),0)</f>
        <v>0</v>
      </c>
      <c r="W180" s="37">
        <f ca="1">IF(AND(H180=0,I180=0,S180=1),INDEX(Zwangerschapsverlof!$B$80:$K$86,R180,3+D180),0)</f>
        <v>0</v>
      </c>
      <c r="X180" s="110">
        <f t="shared" ca="1" si="31"/>
        <v>6</v>
      </c>
    </row>
    <row r="181" spans="2:24">
      <c r="B181" s="48">
        <f t="shared" ca="1" si="24"/>
        <v>45053</v>
      </c>
      <c r="C181" s="10">
        <f t="shared" ca="1" si="32"/>
        <v>45053</v>
      </c>
      <c r="D181" s="6">
        <f t="shared" ca="1" si="25"/>
        <v>7</v>
      </c>
      <c r="E181" s="10">
        <f ca="1">VLOOKUP(C181,Vakantie!O:O,1,1)</f>
        <v>45045</v>
      </c>
      <c r="F181" s="10">
        <f ca="1">INDEX(Vakantie!P:P,MATCH(E181,Vakantie!O:O,0))</f>
        <v>45053</v>
      </c>
      <c r="G181" s="6" t="str">
        <f ca="1">INDEX(Vakantie!Q:Q,MATCH(E181,Vakantie!O:O,0))</f>
        <v>Mei</v>
      </c>
      <c r="H181" s="6">
        <f t="shared" ca="1" si="26"/>
        <v>1</v>
      </c>
      <c r="I181" s="6">
        <f ca="1">IFERROR(  MIN(1, VLOOKUP(C181,Vakantie!Z:Z,1,0)   ),0)</f>
        <v>0</v>
      </c>
      <c r="J181" s="6">
        <f t="shared" ca="1" si="27"/>
        <v>0</v>
      </c>
      <c r="K181" s="6">
        <f t="shared" si="28"/>
        <v>0</v>
      </c>
      <c r="L181" s="10">
        <f ca="1">VLOOKUP(C181,Zwangerschapsverlof!$B$66:$B$72,1,1)</f>
        <v>0</v>
      </c>
      <c r="M181" s="10">
        <f ca="1">INDEX(Zwangerschapsverlof!$C$66:$C$72,N181)</f>
        <v>0</v>
      </c>
      <c r="N181" s="89">
        <f ca="1">MATCH(L181,Zwangerschapsverlof!$B$66:$B$72,0)</f>
        <v>1</v>
      </c>
      <c r="O181" s="6">
        <f t="shared" ca="1" si="33"/>
        <v>0</v>
      </c>
      <c r="P181" s="10">
        <f ca="1">VLOOKUP(C181,Zwangerschapsverlof!$B$80:$B$86,1,1)</f>
        <v>0</v>
      </c>
      <c r="Q181" s="10">
        <f ca="1">INDEX(Zwangerschapsverlof!$C$80:$C$86,R181)</f>
        <v>0</v>
      </c>
      <c r="R181" s="89">
        <f ca="1">MATCH(P181,Zwangerschapsverlof!$B$80:$B$86,0)</f>
        <v>1</v>
      </c>
      <c r="S181" s="6">
        <f t="shared" ca="1" si="34"/>
        <v>0</v>
      </c>
      <c r="T181" s="37">
        <f t="shared" ca="1" si="29"/>
        <v>0</v>
      </c>
      <c r="U181" s="49">
        <f t="shared" si="30"/>
        <v>0</v>
      </c>
      <c r="V181" s="37">
        <f ca="1">IF(AND(H181=0,I181=0,O181=1),INDEX(Zwangerschapsverlof!$B$66:$K$72,N181,3+D181),0)</f>
        <v>0</v>
      </c>
      <c r="W181" s="37">
        <f ca="1">IF(AND(H181=0,I181=0,S181=1),INDEX(Zwangerschapsverlof!$B$80:$K$86,R181,3+D181),0)</f>
        <v>0</v>
      </c>
      <c r="X181" s="110">
        <f t="shared" ca="1" si="31"/>
        <v>6</v>
      </c>
    </row>
    <row r="182" spans="2:24">
      <c r="B182" s="48">
        <f t="shared" ca="1" si="24"/>
        <v>45054</v>
      </c>
      <c r="C182" s="10">
        <f t="shared" ca="1" si="32"/>
        <v>45054</v>
      </c>
      <c r="D182" s="6">
        <f t="shared" ca="1" si="25"/>
        <v>1</v>
      </c>
      <c r="E182" s="10">
        <f ca="1">VLOOKUP(C182,Vakantie!O:O,1,1)</f>
        <v>45045</v>
      </c>
      <c r="F182" s="10">
        <f ca="1">INDEX(Vakantie!P:P,MATCH(E182,Vakantie!O:O,0))</f>
        <v>45053</v>
      </c>
      <c r="G182" s="6" t="str">
        <f ca="1">INDEX(Vakantie!Q:Q,MATCH(E182,Vakantie!O:O,0))</f>
        <v>Mei</v>
      </c>
      <c r="H182" s="6">
        <f t="shared" ca="1" si="26"/>
        <v>0</v>
      </c>
      <c r="I182" s="6">
        <f ca="1">IFERROR(  MIN(1, VLOOKUP(C182,Vakantie!Z:Z,1,0)   ),0)</f>
        <v>0</v>
      </c>
      <c r="J182" s="6">
        <f t="shared" ca="1" si="27"/>
        <v>0</v>
      </c>
      <c r="K182" s="6">
        <f t="shared" si="28"/>
        <v>0</v>
      </c>
      <c r="L182" s="10">
        <f ca="1">VLOOKUP(C182,Zwangerschapsverlof!$B$66:$B$72,1,1)</f>
        <v>0</v>
      </c>
      <c r="M182" s="10">
        <f ca="1">INDEX(Zwangerschapsverlof!$C$66:$C$72,N182)</f>
        <v>0</v>
      </c>
      <c r="N182" s="89">
        <f ca="1">MATCH(L182,Zwangerschapsverlof!$B$66:$B$72,0)</f>
        <v>1</v>
      </c>
      <c r="O182" s="6">
        <f t="shared" ca="1" si="33"/>
        <v>0</v>
      </c>
      <c r="P182" s="10">
        <f ca="1">VLOOKUP(C182,Zwangerschapsverlof!$B$80:$B$86,1,1)</f>
        <v>0</v>
      </c>
      <c r="Q182" s="10">
        <f ca="1">INDEX(Zwangerschapsverlof!$C$80:$C$86,R182)</f>
        <v>0</v>
      </c>
      <c r="R182" s="89">
        <f ca="1">MATCH(P182,Zwangerschapsverlof!$B$80:$B$86,0)</f>
        <v>1</v>
      </c>
      <c r="S182" s="6">
        <f t="shared" ca="1" si="34"/>
        <v>0</v>
      </c>
      <c r="T182" s="37">
        <f t="shared" ca="1" si="29"/>
        <v>0</v>
      </c>
      <c r="U182" s="49">
        <f t="shared" si="30"/>
        <v>0</v>
      </c>
      <c r="V182" s="37">
        <f ca="1">IF(AND(H182=0,I182=0,O182=1),INDEX(Zwangerschapsverlof!$B$66:$K$72,N182,3+D182),0)</f>
        <v>0</v>
      </c>
      <c r="W182" s="37">
        <f ca="1">IF(AND(H182=0,I182=0,S182=1),INDEX(Zwangerschapsverlof!$B$80:$K$86,R182,3+D182),0)</f>
        <v>0</v>
      </c>
      <c r="X182" s="110">
        <f t="shared" ca="1" si="31"/>
        <v>6</v>
      </c>
    </row>
    <row r="183" spans="2:24">
      <c r="B183" s="48">
        <f t="shared" ca="1" si="24"/>
        <v>45055</v>
      </c>
      <c r="C183" s="10">
        <f t="shared" ca="1" si="32"/>
        <v>45055</v>
      </c>
      <c r="D183" s="6">
        <f t="shared" ca="1" si="25"/>
        <v>2</v>
      </c>
      <c r="E183" s="10">
        <f ca="1">VLOOKUP(C183,Vakantie!O:O,1,1)</f>
        <v>45045</v>
      </c>
      <c r="F183" s="10">
        <f ca="1">INDEX(Vakantie!P:P,MATCH(E183,Vakantie!O:O,0))</f>
        <v>45053</v>
      </c>
      <c r="G183" s="6" t="str">
        <f ca="1">INDEX(Vakantie!Q:Q,MATCH(E183,Vakantie!O:O,0))</f>
        <v>Mei</v>
      </c>
      <c r="H183" s="6">
        <f t="shared" ca="1" si="26"/>
        <v>0</v>
      </c>
      <c r="I183" s="6">
        <f ca="1">IFERROR(  MIN(1, VLOOKUP(C183,Vakantie!Z:Z,1,0)   ),0)</f>
        <v>0</v>
      </c>
      <c r="J183" s="6">
        <f t="shared" ca="1" si="27"/>
        <v>0</v>
      </c>
      <c r="K183" s="6">
        <f t="shared" si="28"/>
        <v>0</v>
      </c>
      <c r="L183" s="10">
        <f ca="1">VLOOKUP(C183,Zwangerschapsverlof!$B$66:$B$72,1,1)</f>
        <v>0</v>
      </c>
      <c r="M183" s="10">
        <f ca="1">INDEX(Zwangerschapsverlof!$C$66:$C$72,N183)</f>
        <v>0</v>
      </c>
      <c r="N183" s="89">
        <f ca="1">MATCH(L183,Zwangerschapsverlof!$B$66:$B$72,0)</f>
        <v>1</v>
      </c>
      <c r="O183" s="6">
        <f t="shared" ca="1" si="33"/>
        <v>0</v>
      </c>
      <c r="P183" s="10">
        <f ca="1">VLOOKUP(C183,Zwangerschapsverlof!$B$80:$B$86,1,1)</f>
        <v>0</v>
      </c>
      <c r="Q183" s="10">
        <f ca="1">INDEX(Zwangerschapsverlof!$C$80:$C$86,R183)</f>
        <v>0</v>
      </c>
      <c r="R183" s="89">
        <f ca="1">MATCH(P183,Zwangerschapsverlof!$B$80:$B$86,0)</f>
        <v>1</v>
      </c>
      <c r="S183" s="6">
        <f t="shared" ca="1" si="34"/>
        <v>0</v>
      </c>
      <c r="T183" s="37">
        <f t="shared" ca="1" si="29"/>
        <v>0</v>
      </c>
      <c r="U183" s="49">
        <f t="shared" si="30"/>
        <v>0</v>
      </c>
      <c r="V183" s="37">
        <f ca="1">IF(AND(H183=0,I183=0,O183=1),INDEX(Zwangerschapsverlof!$B$66:$K$72,N183,3+D183),0)</f>
        <v>0</v>
      </c>
      <c r="W183" s="37">
        <f ca="1">IF(AND(H183=0,I183=0,S183=1),INDEX(Zwangerschapsverlof!$B$80:$K$86,R183,3+D183),0)</f>
        <v>0</v>
      </c>
      <c r="X183" s="110">
        <f t="shared" ca="1" si="31"/>
        <v>6</v>
      </c>
    </row>
    <row r="184" spans="2:24">
      <c r="B184" s="48">
        <f t="shared" ca="1" si="24"/>
        <v>45056</v>
      </c>
      <c r="C184" s="10">
        <f t="shared" ca="1" si="32"/>
        <v>45056</v>
      </c>
      <c r="D184" s="6">
        <f t="shared" ca="1" si="25"/>
        <v>3</v>
      </c>
      <c r="E184" s="10">
        <f ca="1">VLOOKUP(C184,Vakantie!O:O,1,1)</f>
        <v>45045</v>
      </c>
      <c r="F184" s="10">
        <f ca="1">INDEX(Vakantie!P:P,MATCH(E184,Vakantie!O:O,0))</f>
        <v>45053</v>
      </c>
      <c r="G184" s="6" t="str">
        <f ca="1">INDEX(Vakantie!Q:Q,MATCH(E184,Vakantie!O:O,0))</f>
        <v>Mei</v>
      </c>
      <c r="H184" s="6">
        <f t="shared" ca="1" si="26"/>
        <v>0</v>
      </c>
      <c r="I184" s="6">
        <f ca="1">IFERROR(  MIN(1, VLOOKUP(C184,Vakantie!Z:Z,1,0)   ),0)</f>
        <v>0</v>
      </c>
      <c r="J184" s="6">
        <f t="shared" ca="1" si="27"/>
        <v>0</v>
      </c>
      <c r="K184" s="6">
        <f t="shared" si="28"/>
        <v>0</v>
      </c>
      <c r="L184" s="10">
        <f ca="1">VLOOKUP(C184,Zwangerschapsverlof!$B$66:$B$72,1,1)</f>
        <v>0</v>
      </c>
      <c r="M184" s="10">
        <f ca="1">INDEX(Zwangerschapsverlof!$C$66:$C$72,N184)</f>
        <v>0</v>
      </c>
      <c r="N184" s="89">
        <f ca="1">MATCH(L184,Zwangerschapsverlof!$B$66:$B$72,0)</f>
        <v>1</v>
      </c>
      <c r="O184" s="6">
        <f t="shared" ca="1" si="33"/>
        <v>0</v>
      </c>
      <c r="P184" s="10">
        <f ca="1">VLOOKUP(C184,Zwangerschapsverlof!$B$80:$B$86,1,1)</f>
        <v>0</v>
      </c>
      <c r="Q184" s="10">
        <f ca="1">INDEX(Zwangerschapsverlof!$C$80:$C$86,R184)</f>
        <v>0</v>
      </c>
      <c r="R184" s="89">
        <f ca="1">MATCH(P184,Zwangerschapsverlof!$B$80:$B$86,0)</f>
        <v>1</v>
      </c>
      <c r="S184" s="6">
        <f t="shared" ca="1" si="34"/>
        <v>0</v>
      </c>
      <c r="T184" s="37">
        <f t="shared" ca="1" si="29"/>
        <v>0</v>
      </c>
      <c r="U184" s="49">
        <f t="shared" si="30"/>
        <v>0</v>
      </c>
      <c r="V184" s="37">
        <f ca="1">IF(AND(H184=0,I184=0,O184=1),INDEX(Zwangerschapsverlof!$B$66:$K$72,N184,3+D184),0)</f>
        <v>0</v>
      </c>
      <c r="W184" s="37">
        <f ca="1">IF(AND(H184=0,I184=0,S184=1),INDEX(Zwangerschapsverlof!$B$80:$K$86,R184,3+D184),0)</f>
        <v>0</v>
      </c>
      <c r="X184" s="110">
        <f t="shared" ca="1" si="31"/>
        <v>6</v>
      </c>
    </row>
    <row r="185" spans="2:24">
      <c r="B185" s="48">
        <f t="shared" ca="1" si="24"/>
        <v>45057</v>
      </c>
      <c r="C185" s="10">
        <f t="shared" ca="1" si="32"/>
        <v>45057</v>
      </c>
      <c r="D185" s="6">
        <f t="shared" ca="1" si="25"/>
        <v>4</v>
      </c>
      <c r="E185" s="10">
        <f ca="1">VLOOKUP(C185,Vakantie!O:O,1,1)</f>
        <v>45045</v>
      </c>
      <c r="F185" s="10">
        <f ca="1">INDEX(Vakantie!P:P,MATCH(E185,Vakantie!O:O,0))</f>
        <v>45053</v>
      </c>
      <c r="G185" s="6" t="str">
        <f ca="1">INDEX(Vakantie!Q:Q,MATCH(E185,Vakantie!O:O,0))</f>
        <v>Mei</v>
      </c>
      <c r="H185" s="6">
        <f t="shared" ca="1" si="26"/>
        <v>0</v>
      </c>
      <c r="I185" s="6">
        <f ca="1">IFERROR(  MIN(1, VLOOKUP(C185,Vakantie!Z:Z,1,0)   ),0)</f>
        <v>0</v>
      </c>
      <c r="J185" s="6">
        <f t="shared" ca="1" si="27"/>
        <v>0</v>
      </c>
      <c r="K185" s="6">
        <f t="shared" si="28"/>
        <v>0</v>
      </c>
      <c r="L185" s="10">
        <f ca="1">VLOOKUP(C185,Zwangerschapsverlof!$B$66:$B$72,1,1)</f>
        <v>0</v>
      </c>
      <c r="M185" s="10">
        <f ca="1">INDEX(Zwangerschapsverlof!$C$66:$C$72,N185)</f>
        <v>0</v>
      </c>
      <c r="N185" s="89">
        <f ca="1">MATCH(L185,Zwangerschapsverlof!$B$66:$B$72,0)</f>
        <v>1</v>
      </c>
      <c r="O185" s="6">
        <f t="shared" ca="1" si="33"/>
        <v>0</v>
      </c>
      <c r="P185" s="10">
        <f ca="1">VLOOKUP(C185,Zwangerschapsverlof!$B$80:$B$86,1,1)</f>
        <v>0</v>
      </c>
      <c r="Q185" s="10">
        <f ca="1">INDEX(Zwangerschapsverlof!$C$80:$C$86,R185)</f>
        <v>0</v>
      </c>
      <c r="R185" s="89">
        <f ca="1">MATCH(P185,Zwangerschapsverlof!$B$80:$B$86,0)</f>
        <v>1</v>
      </c>
      <c r="S185" s="6">
        <f t="shared" ca="1" si="34"/>
        <v>0</v>
      </c>
      <c r="T185" s="37">
        <f t="shared" ca="1" si="29"/>
        <v>0</v>
      </c>
      <c r="U185" s="49">
        <f t="shared" si="30"/>
        <v>0</v>
      </c>
      <c r="V185" s="37">
        <f ca="1">IF(AND(H185=0,I185=0,O185=1),INDEX(Zwangerschapsverlof!$B$66:$K$72,N185,3+D185),0)</f>
        <v>0</v>
      </c>
      <c r="W185" s="37">
        <f ca="1">IF(AND(H185=0,I185=0,S185=1),INDEX(Zwangerschapsverlof!$B$80:$K$86,R185,3+D185),0)</f>
        <v>0</v>
      </c>
      <c r="X185" s="110">
        <f t="shared" ca="1" si="31"/>
        <v>6</v>
      </c>
    </row>
    <row r="186" spans="2:24">
      <c r="B186" s="48">
        <f t="shared" ca="1" si="24"/>
        <v>45058</v>
      </c>
      <c r="C186" s="10">
        <f t="shared" ca="1" si="32"/>
        <v>45058</v>
      </c>
      <c r="D186" s="6">
        <f t="shared" ca="1" si="25"/>
        <v>5</v>
      </c>
      <c r="E186" s="10">
        <f ca="1">VLOOKUP(C186,Vakantie!O:O,1,1)</f>
        <v>45045</v>
      </c>
      <c r="F186" s="10">
        <f ca="1">INDEX(Vakantie!P:P,MATCH(E186,Vakantie!O:O,0))</f>
        <v>45053</v>
      </c>
      <c r="G186" s="6" t="str">
        <f ca="1">INDEX(Vakantie!Q:Q,MATCH(E186,Vakantie!O:O,0))</f>
        <v>Mei</v>
      </c>
      <c r="H186" s="6">
        <f t="shared" ca="1" si="26"/>
        <v>0</v>
      </c>
      <c r="I186" s="6">
        <f ca="1">IFERROR(  MIN(1, VLOOKUP(C186,Vakantie!Z:Z,1,0)   ),0)</f>
        <v>0</v>
      </c>
      <c r="J186" s="6">
        <f t="shared" ca="1" si="27"/>
        <v>0</v>
      </c>
      <c r="K186" s="6">
        <f t="shared" si="28"/>
        <v>0</v>
      </c>
      <c r="L186" s="10">
        <f ca="1">VLOOKUP(C186,Zwangerschapsverlof!$B$66:$B$72,1,1)</f>
        <v>0</v>
      </c>
      <c r="M186" s="10">
        <f ca="1">INDEX(Zwangerschapsverlof!$C$66:$C$72,N186)</f>
        <v>0</v>
      </c>
      <c r="N186" s="89">
        <f ca="1">MATCH(L186,Zwangerschapsverlof!$B$66:$B$72,0)</f>
        <v>1</v>
      </c>
      <c r="O186" s="6">
        <f t="shared" ca="1" si="33"/>
        <v>0</v>
      </c>
      <c r="P186" s="10">
        <f ca="1">VLOOKUP(C186,Zwangerschapsverlof!$B$80:$B$86,1,1)</f>
        <v>0</v>
      </c>
      <c r="Q186" s="10">
        <f ca="1">INDEX(Zwangerschapsverlof!$C$80:$C$86,R186)</f>
        <v>0</v>
      </c>
      <c r="R186" s="89">
        <f ca="1">MATCH(P186,Zwangerschapsverlof!$B$80:$B$86,0)</f>
        <v>1</v>
      </c>
      <c r="S186" s="6">
        <f t="shared" ca="1" si="34"/>
        <v>0</v>
      </c>
      <c r="T186" s="37">
        <f t="shared" ca="1" si="29"/>
        <v>0</v>
      </c>
      <c r="U186" s="49">
        <f t="shared" si="30"/>
        <v>0</v>
      </c>
      <c r="V186" s="37">
        <f ca="1">IF(AND(H186=0,I186=0,O186=1),INDEX(Zwangerschapsverlof!$B$66:$K$72,N186,3+D186),0)</f>
        <v>0</v>
      </c>
      <c r="W186" s="37">
        <f ca="1">IF(AND(H186=0,I186=0,S186=1),INDEX(Zwangerschapsverlof!$B$80:$K$86,R186,3+D186),0)</f>
        <v>0</v>
      </c>
      <c r="X186" s="110">
        <f t="shared" ca="1" si="31"/>
        <v>6</v>
      </c>
    </row>
    <row r="187" spans="2:24">
      <c r="B187" s="48">
        <f t="shared" ca="1" si="24"/>
        <v>45059</v>
      </c>
      <c r="C187" s="10">
        <f t="shared" ca="1" si="32"/>
        <v>45059</v>
      </c>
      <c r="D187" s="6">
        <f t="shared" ca="1" si="25"/>
        <v>6</v>
      </c>
      <c r="E187" s="10">
        <f ca="1">VLOOKUP(C187,Vakantie!O:O,1,1)</f>
        <v>45045</v>
      </c>
      <c r="F187" s="10">
        <f ca="1">INDEX(Vakantie!P:P,MATCH(E187,Vakantie!O:O,0))</f>
        <v>45053</v>
      </c>
      <c r="G187" s="6" t="str">
        <f ca="1">INDEX(Vakantie!Q:Q,MATCH(E187,Vakantie!O:O,0))</f>
        <v>Mei</v>
      </c>
      <c r="H187" s="6">
        <f t="shared" ca="1" si="26"/>
        <v>0</v>
      </c>
      <c r="I187" s="6">
        <f ca="1">IFERROR(  MIN(1, VLOOKUP(C187,Vakantie!Z:Z,1,0)   ),0)</f>
        <v>0</v>
      </c>
      <c r="J187" s="6">
        <f t="shared" ca="1" si="27"/>
        <v>0</v>
      </c>
      <c r="K187" s="6">
        <f t="shared" si="28"/>
        <v>0</v>
      </c>
      <c r="L187" s="10">
        <f ca="1">VLOOKUP(C187,Zwangerschapsverlof!$B$66:$B$72,1,1)</f>
        <v>0</v>
      </c>
      <c r="M187" s="10">
        <f ca="1">INDEX(Zwangerschapsverlof!$C$66:$C$72,N187)</f>
        <v>0</v>
      </c>
      <c r="N187" s="89">
        <f ca="1">MATCH(L187,Zwangerschapsverlof!$B$66:$B$72,0)</f>
        <v>1</v>
      </c>
      <c r="O187" s="6">
        <f t="shared" ca="1" si="33"/>
        <v>0</v>
      </c>
      <c r="P187" s="10">
        <f ca="1">VLOOKUP(C187,Zwangerschapsverlof!$B$80:$B$86,1,1)</f>
        <v>0</v>
      </c>
      <c r="Q187" s="10">
        <f ca="1">INDEX(Zwangerschapsverlof!$C$80:$C$86,R187)</f>
        <v>0</v>
      </c>
      <c r="R187" s="89">
        <f ca="1">MATCH(P187,Zwangerschapsverlof!$B$80:$B$86,0)</f>
        <v>1</v>
      </c>
      <c r="S187" s="6">
        <f t="shared" ca="1" si="34"/>
        <v>0</v>
      </c>
      <c r="T187" s="37">
        <f t="shared" ca="1" si="29"/>
        <v>0</v>
      </c>
      <c r="U187" s="49">
        <f t="shared" si="30"/>
        <v>0</v>
      </c>
      <c r="V187" s="37">
        <f ca="1">IF(AND(H187=0,I187=0,O187=1),INDEX(Zwangerschapsverlof!$B$66:$K$72,N187,3+D187),0)</f>
        <v>0</v>
      </c>
      <c r="W187" s="37">
        <f ca="1">IF(AND(H187=0,I187=0,S187=1),INDEX(Zwangerschapsverlof!$B$80:$K$86,R187,3+D187),0)</f>
        <v>0</v>
      </c>
      <c r="X187" s="110">
        <f t="shared" ca="1" si="31"/>
        <v>6</v>
      </c>
    </row>
    <row r="188" spans="2:24">
      <c r="B188" s="48">
        <f t="shared" ca="1" si="24"/>
        <v>45060</v>
      </c>
      <c r="C188" s="10">
        <f t="shared" ca="1" si="32"/>
        <v>45060</v>
      </c>
      <c r="D188" s="6">
        <f t="shared" ca="1" si="25"/>
        <v>7</v>
      </c>
      <c r="E188" s="10">
        <f ca="1">VLOOKUP(C188,Vakantie!O:O,1,1)</f>
        <v>45045</v>
      </c>
      <c r="F188" s="10">
        <f ca="1">INDEX(Vakantie!P:P,MATCH(E188,Vakantie!O:O,0))</f>
        <v>45053</v>
      </c>
      <c r="G188" s="6" t="str">
        <f ca="1">INDEX(Vakantie!Q:Q,MATCH(E188,Vakantie!O:O,0))</f>
        <v>Mei</v>
      </c>
      <c r="H188" s="6">
        <f t="shared" ca="1" si="26"/>
        <v>0</v>
      </c>
      <c r="I188" s="6">
        <f ca="1">IFERROR(  MIN(1, VLOOKUP(C188,Vakantie!Z:Z,1,0)   ),0)</f>
        <v>0</v>
      </c>
      <c r="J188" s="6">
        <f t="shared" ca="1" si="27"/>
        <v>0</v>
      </c>
      <c r="K188" s="6">
        <f t="shared" si="28"/>
        <v>0</v>
      </c>
      <c r="L188" s="10">
        <f ca="1">VLOOKUP(C188,Zwangerschapsverlof!$B$66:$B$72,1,1)</f>
        <v>0</v>
      </c>
      <c r="M188" s="10">
        <f ca="1">INDEX(Zwangerschapsverlof!$C$66:$C$72,N188)</f>
        <v>0</v>
      </c>
      <c r="N188" s="89">
        <f ca="1">MATCH(L188,Zwangerschapsverlof!$B$66:$B$72,0)</f>
        <v>1</v>
      </c>
      <c r="O188" s="6">
        <f t="shared" ca="1" si="33"/>
        <v>0</v>
      </c>
      <c r="P188" s="10">
        <f ca="1">VLOOKUP(C188,Zwangerschapsverlof!$B$80:$B$86,1,1)</f>
        <v>0</v>
      </c>
      <c r="Q188" s="10">
        <f ca="1">INDEX(Zwangerschapsverlof!$C$80:$C$86,R188)</f>
        <v>0</v>
      </c>
      <c r="R188" s="89">
        <f ca="1">MATCH(P188,Zwangerschapsverlof!$B$80:$B$86,0)</f>
        <v>1</v>
      </c>
      <c r="S188" s="6">
        <f t="shared" ca="1" si="34"/>
        <v>0</v>
      </c>
      <c r="T188" s="37">
        <f t="shared" ca="1" si="29"/>
        <v>0</v>
      </c>
      <c r="U188" s="49">
        <f t="shared" si="30"/>
        <v>0</v>
      </c>
      <c r="V188" s="37">
        <f ca="1">IF(AND(H188=0,I188=0,O188=1),INDEX(Zwangerschapsverlof!$B$66:$K$72,N188,3+D188),0)</f>
        <v>0</v>
      </c>
      <c r="W188" s="37">
        <f ca="1">IF(AND(H188=0,I188=0,S188=1),INDEX(Zwangerschapsverlof!$B$80:$K$86,R188,3+D188),0)</f>
        <v>0</v>
      </c>
      <c r="X188" s="110">
        <f t="shared" ca="1" si="31"/>
        <v>6</v>
      </c>
    </row>
    <row r="189" spans="2:24">
      <c r="B189" s="48">
        <f t="shared" ca="1" si="24"/>
        <v>45061</v>
      </c>
      <c r="C189" s="10">
        <f t="shared" ca="1" si="32"/>
        <v>45061</v>
      </c>
      <c r="D189" s="6">
        <f t="shared" ca="1" si="25"/>
        <v>1</v>
      </c>
      <c r="E189" s="10">
        <f ca="1">VLOOKUP(C189,Vakantie!O:O,1,1)</f>
        <v>45045</v>
      </c>
      <c r="F189" s="10">
        <f ca="1">INDEX(Vakantie!P:P,MATCH(E189,Vakantie!O:O,0))</f>
        <v>45053</v>
      </c>
      <c r="G189" s="6" t="str">
        <f ca="1">INDEX(Vakantie!Q:Q,MATCH(E189,Vakantie!O:O,0))</f>
        <v>Mei</v>
      </c>
      <c r="H189" s="6">
        <f t="shared" ca="1" si="26"/>
        <v>0</v>
      </c>
      <c r="I189" s="6">
        <f ca="1">IFERROR(  MIN(1, VLOOKUP(C189,Vakantie!Z:Z,1,0)   ),0)</f>
        <v>0</v>
      </c>
      <c r="J189" s="6">
        <f t="shared" ca="1" si="27"/>
        <v>0</v>
      </c>
      <c r="K189" s="6">
        <f t="shared" si="28"/>
        <v>0</v>
      </c>
      <c r="L189" s="10">
        <f ca="1">VLOOKUP(C189,Zwangerschapsverlof!$B$66:$B$72,1,1)</f>
        <v>0</v>
      </c>
      <c r="M189" s="10">
        <f ca="1">INDEX(Zwangerschapsverlof!$C$66:$C$72,N189)</f>
        <v>0</v>
      </c>
      <c r="N189" s="89">
        <f ca="1">MATCH(L189,Zwangerschapsverlof!$B$66:$B$72,0)</f>
        <v>1</v>
      </c>
      <c r="O189" s="6">
        <f t="shared" ca="1" si="33"/>
        <v>0</v>
      </c>
      <c r="P189" s="10">
        <f ca="1">VLOOKUP(C189,Zwangerschapsverlof!$B$80:$B$86,1,1)</f>
        <v>0</v>
      </c>
      <c r="Q189" s="10">
        <f ca="1">INDEX(Zwangerschapsverlof!$C$80:$C$86,R189)</f>
        <v>0</v>
      </c>
      <c r="R189" s="89">
        <f ca="1">MATCH(P189,Zwangerschapsverlof!$B$80:$B$86,0)</f>
        <v>1</v>
      </c>
      <c r="S189" s="6">
        <f t="shared" ca="1" si="34"/>
        <v>0</v>
      </c>
      <c r="T189" s="37">
        <f t="shared" ca="1" si="29"/>
        <v>0</v>
      </c>
      <c r="U189" s="49">
        <f t="shared" si="30"/>
        <v>0</v>
      </c>
      <c r="V189" s="37">
        <f ca="1">IF(AND(H189=0,I189=0,O189=1),INDEX(Zwangerschapsverlof!$B$66:$K$72,N189,3+D189),0)</f>
        <v>0</v>
      </c>
      <c r="W189" s="37">
        <f ca="1">IF(AND(H189=0,I189=0,S189=1),INDEX(Zwangerschapsverlof!$B$80:$K$86,R189,3+D189),0)</f>
        <v>0</v>
      </c>
      <c r="X189" s="110">
        <f t="shared" ca="1" si="31"/>
        <v>6</v>
      </c>
    </row>
    <row r="190" spans="2:24">
      <c r="B190" s="48">
        <f t="shared" ca="1" si="24"/>
        <v>45062</v>
      </c>
      <c r="C190" s="10">
        <f t="shared" ca="1" si="32"/>
        <v>45062</v>
      </c>
      <c r="D190" s="6">
        <f t="shared" ca="1" si="25"/>
        <v>2</v>
      </c>
      <c r="E190" s="10">
        <f ca="1">VLOOKUP(C190,Vakantie!O:O,1,1)</f>
        <v>45045</v>
      </c>
      <c r="F190" s="10">
        <f ca="1">INDEX(Vakantie!P:P,MATCH(E190,Vakantie!O:O,0))</f>
        <v>45053</v>
      </c>
      <c r="G190" s="6" t="str">
        <f ca="1">INDEX(Vakantie!Q:Q,MATCH(E190,Vakantie!O:O,0))</f>
        <v>Mei</v>
      </c>
      <c r="H190" s="6">
        <f t="shared" ca="1" si="26"/>
        <v>0</v>
      </c>
      <c r="I190" s="6">
        <f ca="1">IFERROR(  MIN(1, VLOOKUP(C190,Vakantie!Z:Z,1,0)   ),0)</f>
        <v>0</v>
      </c>
      <c r="J190" s="6">
        <f t="shared" ca="1" si="27"/>
        <v>0</v>
      </c>
      <c r="K190" s="6">
        <f t="shared" si="28"/>
        <v>0</v>
      </c>
      <c r="L190" s="10">
        <f ca="1">VLOOKUP(C190,Zwangerschapsverlof!$B$66:$B$72,1,1)</f>
        <v>0</v>
      </c>
      <c r="M190" s="10">
        <f ca="1">INDEX(Zwangerschapsverlof!$C$66:$C$72,N190)</f>
        <v>0</v>
      </c>
      <c r="N190" s="89">
        <f ca="1">MATCH(L190,Zwangerschapsverlof!$B$66:$B$72,0)</f>
        <v>1</v>
      </c>
      <c r="O190" s="6">
        <f t="shared" ca="1" si="33"/>
        <v>0</v>
      </c>
      <c r="P190" s="10">
        <f ca="1">VLOOKUP(C190,Zwangerschapsverlof!$B$80:$B$86,1,1)</f>
        <v>0</v>
      </c>
      <c r="Q190" s="10">
        <f ca="1">INDEX(Zwangerschapsverlof!$C$80:$C$86,R190)</f>
        <v>0</v>
      </c>
      <c r="R190" s="89">
        <f ca="1">MATCH(P190,Zwangerschapsverlof!$B$80:$B$86,0)</f>
        <v>1</v>
      </c>
      <c r="S190" s="6">
        <f t="shared" ca="1" si="34"/>
        <v>0</v>
      </c>
      <c r="T190" s="37">
        <f t="shared" ca="1" si="29"/>
        <v>0</v>
      </c>
      <c r="U190" s="49">
        <f t="shared" si="30"/>
        <v>0</v>
      </c>
      <c r="V190" s="37">
        <f ca="1">IF(AND(H190=0,I190=0,O190=1),INDEX(Zwangerschapsverlof!$B$66:$K$72,N190,3+D190),0)</f>
        <v>0</v>
      </c>
      <c r="W190" s="37">
        <f ca="1">IF(AND(H190=0,I190=0,S190=1),INDEX(Zwangerschapsverlof!$B$80:$K$86,R190,3+D190),0)</f>
        <v>0</v>
      </c>
      <c r="X190" s="110">
        <f t="shared" ca="1" si="31"/>
        <v>6</v>
      </c>
    </row>
    <row r="191" spans="2:24">
      <c r="B191" s="48">
        <f t="shared" ca="1" si="24"/>
        <v>45063</v>
      </c>
      <c r="C191" s="10">
        <f t="shared" ca="1" si="32"/>
        <v>45063</v>
      </c>
      <c r="D191" s="6">
        <f t="shared" ca="1" si="25"/>
        <v>3</v>
      </c>
      <c r="E191" s="10">
        <f ca="1">VLOOKUP(C191,Vakantie!O:O,1,1)</f>
        <v>45045</v>
      </c>
      <c r="F191" s="10">
        <f ca="1">INDEX(Vakantie!P:P,MATCH(E191,Vakantie!O:O,0))</f>
        <v>45053</v>
      </c>
      <c r="G191" s="6" t="str">
        <f ca="1">INDEX(Vakantie!Q:Q,MATCH(E191,Vakantie!O:O,0))</f>
        <v>Mei</v>
      </c>
      <c r="H191" s="6">
        <f t="shared" ca="1" si="26"/>
        <v>0</v>
      </c>
      <c r="I191" s="6">
        <f ca="1">IFERROR(  MIN(1, VLOOKUP(C191,Vakantie!Z:Z,1,0)   ),0)</f>
        <v>0</v>
      </c>
      <c r="J191" s="6">
        <f t="shared" ca="1" si="27"/>
        <v>0</v>
      </c>
      <c r="K191" s="6">
        <f t="shared" si="28"/>
        <v>0</v>
      </c>
      <c r="L191" s="10">
        <f ca="1">VLOOKUP(C191,Zwangerschapsverlof!$B$66:$B$72,1,1)</f>
        <v>0</v>
      </c>
      <c r="M191" s="10">
        <f ca="1">INDEX(Zwangerschapsverlof!$C$66:$C$72,N191)</f>
        <v>0</v>
      </c>
      <c r="N191" s="89">
        <f ca="1">MATCH(L191,Zwangerschapsverlof!$B$66:$B$72,0)</f>
        <v>1</v>
      </c>
      <c r="O191" s="6">
        <f t="shared" ca="1" si="33"/>
        <v>0</v>
      </c>
      <c r="P191" s="10">
        <f ca="1">VLOOKUP(C191,Zwangerschapsverlof!$B$80:$B$86,1,1)</f>
        <v>0</v>
      </c>
      <c r="Q191" s="10">
        <f ca="1">INDEX(Zwangerschapsverlof!$C$80:$C$86,R191)</f>
        <v>0</v>
      </c>
      <c r="R191" s="89">
        <f ca="1">MATCH(P191,Zwangerschapsverlof!$B$80:$B$86,0)</f>
        <v>1</v>
      </c>
      <c r="S191" s="6">
        <f t="shared" ca="1" si="34"/>
        <v>0</v>
      </c>
      <c r="T191" s="37">
        <f t="shared" ca="1" si="29"/>
        <v>0</v>
      </c>
      <c r="U191" s="49">
        <f t="shared" si="30"/>
        <v>0</v>
      </c>
      <c r="V191" s="37">
        <f ca="1">IF(AND(H191=0,I191=0,O191=1),INDEX(Zwangerschapsverlof!$B$66:$K$72,N191,3+D191),0)</f>
        <v>0</v>
      </c>
      <c r="W191" s="37">
        <f ca="1">IF(AND(H191=0,I191=0,S191=1),INDEX(Zwangerschapsverlof!$B$80:$K$86,R191,3+D191),0)</f>
        <v>0</v>
      </c>
      <c r="X191" s="110">
        <f t="shared" ca="1" si="31"/>
        <v>6</v>
      </c>
    </row>
    <row r="192" spans="2:24">
      <c r="B192" s="48">
        <f t="shared" ca="1" si="24"/>
        <v>45064</v>
      </c>
      <c r="C192" s="10">
        <f t="shared" ca="1" si="32"/>
        <v>45064</v>
      </c>
      <c r="D192" s="6">
        <f t="shared" ca="1" si="25"/>
        <v>4</v>
      </c>
      <c r="E192" s="10">
        <f ca="1">VLOOKUP(C192,Vakantie!O:O,1,1)</f>
        <v>45045</v>
      </c>
      <c r="F192" s="10">
        <f ca="1">INDEX(Vakantie!P:P,MATCH(E192,Vakantie!O:O,0))</f>
        <v>45053</v>
      </c>
      <c r="G192" s="6" t="str">
        <f ca="1">INDEX(Vakantie!Q:Q,MATCH(E192,Vakantie!O:O,0))</f>
        <v>Mei</v>
      </c>
      <c r="H192" s="6">
        <f t="shared" ca="1" si="26"/>
        <v>0</v>
      </c>
      <c r="I192" s="6">
        <f ca="1">IFERROR(  MIN(1, VLOOKUP(C192,Vakantie!Z:Z,1,0)   ),0)</f>
        <v>1</v>
      </c>
      <c r="J192" s="6">
        <f t="shared" ca="1" si="27"/>
        <v>0</v>
      </c>
      <c r="K192" s="6">
        <f t="shared" si="28"/>
        <v>0</v>
      </c>
      <c r="L192" s="10">
        <f ca="1">VLOOKUP(C192,Zwangerschapsverlof!$B$66:$B$72,1,1)</f>
        <v>0</v>
      </c>
      <c r="M192" s="10">
        <f ca="1">INDEX(Zwangerschapsverlof!$C$66:$C$72,N192)</f>
        <v>0</v>
      </c>
      <c r="N192" s="89">
        <f ca="1">MATCH(L192,Zwangerschapsverlof!$B$66:$B$72,0)</f>
        <v>1</v>
      </c>
      <c r="O192" s="6">
        <f t="shared" ca="1" si="33"/>
        <v>0</v>
      </c>
      <c r="P192" s="10">
        <f ca="1">VLOOKUP(C192,Zwangerschapsverlof!$B$80:$B$86,1,1)</f>
        <v>0</v>
      </c>
      <c r="Q192" s="10">
        <f ca="1">INDEX(Zwangerschapsverlof!$C$80:$C$86,R192)</f>
        <v>0</v>
      </c>
      <c r="R192" s="89">
        <f ca="1">MATCH(P192,Zwangerschapsverlof!$B$80:$B$86,0)</f>
        <v>1</v>
      </c>
      <c r="S192" s="6">
        <f t="shared" ca="1" si="34"/>
        <v>0</v>
      </c>
      <c r="T192" s="37">
        <f t="shared" ca="1" si="29"/>
        <v>0</v>
      </c>
      <c r="U192" s="49">
        <f t="shared" si="30"/>
        <v>0</v>
      </c>
      <c r="V192" s="37">
        <f ca="1">IF(AND(H192=0,I192=0,O192=1),INDEX(Zwangerschapsverlof!$B$66:$K$72,N192,3+D192),0)</f>
        <v>0</v>
      </c>
      <c r="W192" s="37">
        <f ca="1">IF(AND(H192=0,I192=0,S192=1),INDEX(Zwangerschapsverlof!$B$80:$K$86,R192,3+D192),0)</f>
        <v>0</v>
      </c>
      <c r="X192" s="110">
        <f t="shared" ca="1" si="31"/>
        <v>7</v>
      </c>
    </row>
    <row r="193" spans="2:24">
      <c r="B193" s="48">
        <f t="shared" ca="1" si="24"/>
        <v>45065</v>
      </c>
      <c r="C193" s="10">
        <f t="shared" ca="1" si="32"/>
        <v>45065</v>
      </c>
      <c r="D193" s="6">
        <f t="shared" ca="1" si="25"/>
        <v>5</v>
      </c>
      <c r="E193" s="10">
        <f ca="1">VLOOKUP(C193,Vakantie!O:O,1,1)</f>
        <v>45045</v>
      </c>
      <c r="F193" s="10">
        <f ca="1">INDEX(Vakantie!P:P,MATCH(E193,Vakantie!O:O,0))</f>
        <v>45053</v>
      </c>
      <c r="G193" s="6" t="str">
        <f ca="1">INDEX(Vakantie!Q:Q,MATCH(E193,Vakantie!O:O,0))</f>
        <v>Mei</v>
      </c>
      <c r="H193" s="6">
        <f t="shared" ca="1" si="26"/>
        <v>0</v>
      </c>
      <c r="I193" s="6">
        <f ca="1">IFERROR(  MIN(1, VLOOKUP(C193,Vakantie!Z:Z,1,0)   ),0)</f>
        <v>1</v>
      </c>
      <c r="J193" s="6">
        <f t="shared" ca="1" si="27"/>
        <v>0</v>
      </c>
      <c r="K193" s="6">
        <f t="shared" si="28"/>
        <v>0</v>
      </c>
      <c r="L193" s="10">
        <f ca="1">VLOOKUP(C193,Zwangerschapsverlof!$B$66:$B$72,1,1)</f>
        <v>0</v>
      </c>
      <c r="M193" s="10">
        <f ca="1">INDEX(Zwangerschapsverlof!$C$66:$C$72,N193)</f>
        <v>0</v>
      </c>
      <c r="N193" s="89">
        <f ca="1">MATCH(L193,Zwangerschapsverlof!$B$66:$B$72,0)</f>
        <v>1</v>
      </c>
      <c r="O193" s="6">
        <f t="shared" ca="1" si="33"/>
        <v>0</v>
      </c>
      <c r="P193" s="10">
        <f ca="1">VLOOKUP(C193,Zwangerschapsverlof!$B$80:$B$86,1,1)</f>
        <v>0</v>
      </c>
      <c r="Q193" s="10">
        <f ca="1">INDEX(Zwangerschapsverlof!$C$80:$C$86,R193)</f>
        <v>0</v>
      </c>
      <c r="R193" s="89">
        <f ca="1">MATCH(P193,Zwangerschapsverlof!$B$80:$B$86,0)</f>
        <v>1</v>
      </c>
      <c r="S193" s="6">
        <f t="shared" ca="1" si="34"/>
        <v>0</v>
      </c>
      <c r="T193" s="37">
        <f t="shared" ca="1" si="29"/>
        <v>0</v>
      </c>
      <c r="U193" s="49">
        <f t="shared" si="30"/>
        <v>0</v>
      </c>
      <c r="V193" s="37">
        <f ca="1">IF(AND(H193=0,I193=0,O193=1),INDEX(Zwangerschapsverlof!$B$66:$K$72,N193,3+D193),0)</f>
        <v>0</v>
      </c>
      <c r="W193" s="37">
        <f ca="1">IF(AND(H193=0,I193=0,S193=1),INDEX(Zwangerschapsverlof!$B$80:$K$86,R193,3+D193),0)</f>
        <v>0</v>
      </c>
      <c r="X193" s="110">
        <f t="shared" ca="1" si="31"/>
        <v>8</v>
      </c>
    </row>
    <row r="194" spans="2:24">
      <c r="B194" s="48">
        <f t="shared" ca="1" si="24"/>
        <v>45066</v>
      </c>
      <c r="C194" s="10">
        <f t="shared" ca="1" si="32"/>
        <v>45066</v>
      </c>
      <c r="D194" s="6">
        <f t="shared" ca="1" si="25"/>
        <v>6</v>
      </c>
      <c r="E194" s="10">
        <f ca="1">VLOOKUP(C194,Vakantie!O:O,1,1)</f>
        <v>45045</v>
      </c>
      <c r="F194" s="10">
        <f ca="1">INDEX(Vakantie!P:P,MATCH(E194,Vakantie!O:O,0))</f>
        <v>45053</v>
      </c>
      <c r="G194" s="6" t="str">
        <f ca="1">INDEX(Vakantie!Q:Q,MATCH(E194,Vakantie!O:O,0))</f>
        <v>Mei</v>
      </c>
      <c r="H194" s="6">
        <f t="shared" ca="1" si="26"/>
        <v>0</v>
      </c>
      <c r="I194" s="6">
        <f ca="1">IFERROR(  MIN(1, VLOOKUP(C194,Vakantie!Z:Z,1,0)   ),0)</f>
        <v>0</v>
      </c>
      <c r="J194" s="6">
        <f t="shared" ca="1" si="27"/>
        <v>0</v>
      </c>
      <c r="K194" s="6">
        <f t="shared" si="28"/>
        <v>0</v>
      </c>
      <c r="L194" s="10">
        <f ca="1">VLOOKUP(C194,Zwangerschapsverlof!$B$66:$B$72,1,1)</f>
        <v>0</v>
      </c>
      <c r="M194" s="10">
        <f ca="1">INDEX(Zwangerschapsverlof!$C$66:$C$72,N194)</f>
        <v>0</v>
      </c>
      <c r="N194" s="89">
        <f ca="1">MATCH(L194,Zwangerschapsverlof!$B$66:$B$72,0)</f>
        <v>1</v>
      </c>
      <c r="O194" s="6">
        <f t="shared" ca="1" si="33"/>
        <v>0</v>
      </c>
      <c r="P194" s="10">
        <f ca="1">VLOOKUP(C194,Zwangerschapsverlof!$B$80:$B$86,1,1)</f>
        <v>0</v>
      </c>
      <c r="Q194" s="10">
        <f ca="1">INDEX(Zwangerschapsverlof!$C$80:$C$86,R194)</f>
        <v>0</v>
      </c>
      <c r="R194" s="89">
        <f ca="1">MATCH(P194,Zwangerschapsverlof!$B$80:$B$86,0)</f>
        <v>1</v>
      </c>
      <c r="S194" s="6">
        <f t="shared" ca="1" si="34"/>
        <v>0</v>
      </c>
      <c r="T194" s="37">
        <f t="shared" ca="1" si="29"/>
        <v>0</v>
      </c>
      <c r="U194" s="49">
        <f t="shared" si="30"/>
        <v>0</v>
      </c>
      <c r="V194" s="37">
        <f ca="1">IF(AND(H194=0,I194=0,O194=1),INDEX(Zwangerschapsverlof!$B$66:$K$72,N194,3+D194),0)</f>
        <v>0</v>
      </c>
      <c r="W194" s="37">
        <f ca="1">IF(AND(H194=0,I194=0,S194=1),INDEX(Zwangerschapsverlof!$B$80:$K$86,R194,3+D194),0)</f>
        <v>0</v>
      </c>
      <c r="X194" s="110">
        <f t="shared" ca="1" si="31"/>
        <v>8</v>
      </c>
    </row>
    <row r="195" spans="2:24">
      <c r="B195" s="48">
        <f t="shared" ca="1" si="24"/>
        <v>45067</v>
      </c>
      <c r="C195" s="10">
        <f t="shared" ca="1" si="32"/>
        <v>45067</v>
      </c>
      <c r="D195" s="6">
        <f t="shared" ca="1" si="25"/>
        <v>7</v>
      </c>
      <c r="E195" s="10">
        <f ca="1">VLOOKUP(C195,Vakantie!O:O,1,1)</f>
        <v>45045</v>
      </c>
      <c r="F195" s="10">
        <f ca="1">INDEX(Vakantie!P:P,MATCH(E195,Vakantie!O:O,0))</f>
        <v>45053</v>
      </c>
      <c r="G195" s="6" t="str">
        <f ca="1">INDEX(Vakantie!Q:Q,MATCH(E195,Vakantie!O:O,0))</f>
        <v>Mei</v>
      </c>
      <c r="H195" s="6">
        <f t="shared" ca="1" si="26"/>
        <v>0</v>
      </c>
      <c r="I195" s="6">
        <f ca="1">IFERROR(  MIN(1, VLOOKUP(C195,Vakantie!Z:Z,1,0)   ),0)</f>
        <v>0</v>
      </c>
      <c r="J195" s="6">
        <f t="shared" ca="1" si="27"/>
        <v>0</v>
      </c>
      <c r="K195" s="6">
        <f t="shared" si="28"/>
        <v>0</v>
      </c>
      <c r="L195" s="10">
        <f ca="1">VLOOKUP(C195,Zwangerschapsverlof!$B$66:$B$72,1,1)</f>
        <v>0</v>
      </c>
      <c r="M195" s="10">
        <f ca="1">INDEX(Zwangerschapsverlof!$C$66:$C$72,N195)</f>
        <v>0</v>
      </c>
      <c r="N195" s="89">
        <f ca="1">MATCH(L195,Zwangerschapsverlof!$B$66:$B$72,0)</f>
        <v>1</v>
      </c>
      <c r="O195" s="6">
        <f t="shared" ca="1" si="33"/>
        <v>0</v>
      </c>
      <c r="P195" s="10">
        <f ca="1">VLOOKUP(C195,Zwangerschapsverlof!$B$80:$B$86,1,1)</f>
        <v>0</v>
      </c>
      <c r="Q195" s="10">
        <f ca="1">INDEX(Zwangerschapsverlof!$C$80:$C$86,R195)</f>
        <v>0</v>
      </c>
      <c r="R195" s="89">
        <f ca="1">MATCH(P195,Zwangerschapsverlof!$B$80:$B$86,0)</f>
        <v>1</v>
      </c>
      <c r="S195" s="6">
        <f t="shared" ca="1" si="34"/>
        <v>0</v>
      </c>
      <c r="T195" s="37">
        <f t="shared" ca="1" si="29"/>
        <v>0</v>
      </c>
      <c r="U195" s="49">
        <f t="shared" si="30"/>
        <v>0</v>
      </c>
      <c r="V195" s="37">
        <f ca="1">IF(AND(H195=0,I195=0,O195=1),INDEX(Zwangerschapsverlof!$B$66:$K$72,N195,3+D195),0)</f>
        <v>0</v>
      </c>
      <c r="W195" s="37">
        <f ca="1">IF(AND(H195=0,I195=0,S195=1),INDEX(Zwangerschapsverlof!$B$80:$K$86,R195,3+D195),0)</f>
        <v>0</v>
      </c>
      <c r="X195" s="110">
        <f t="shared" ca="1" si="31"/>
        <v>8</v>
      </c>
    </row>
    <row r="196" spans="2:24">
      <c r="B196" s="48">
        <f t="shared" ca="1" si="24"/>
        <v>45068</v>
      </c>
      <c r="C196" s="10">
        <f t="shared" ca="1" si="32"/>
        <v>45068</v>
      </c>
      <c r="D196" s="6">
        <f t="shared" ca="1" si="25"/>
        <v>1</v>
      </c>
      <c r="E196" s="10">
        <f ca="1">VLOOKUP(C196,Vakantie!O:O,1,1)</f>
        <v>45045</v>
      </c>
      <c r="F196" s="10">
        <f ca="1">INDEX(Vakantie!P:P,MATCH(E196,Vakantie!O:O,0))</f>
        <v>45053</v>
      </c>
      <c r="G196" s="6" t="str">
        <f ca="1">INDEX(Vakantie!Q:Q,MATCH(E196,Vakantie!O:O,0))</f>
        <v>Mei</v>
      </c>
      <c r="H196" s="6">
        <f t="shared" ca="1" si="26"/>
        <v>0</v>
      </c>
      <c r="I196" s="6">
        <f ca="1">IFERROR(  MIN(1, VLOOKUP(C196,Vakantie!Z:Z,1,0)   ),0)</f>
        <v>0</v>
      </c>
      <c r="J196" s="6">
        <f t="shared" ca="1" si="27"/>
        <v>0</v>
      </c>
      <c r="K196" s="6">
        <f t="shared" si="28"/>
        <v>0</v>
      </c>
      <c r="L196" s="10">
        <f ca="1">VLOOKUP(C196,Zwangerschapsverlof!$B$66:$B$72,1,1)</f>
        <v>0</v>
      </c>
      <c r="M196" s="10">
        <f ca="1">INDEX(Zwangerschapsverlof!$C$66:$C$72,N196)</f>
        <v>0</v>
      </c>
      <c r="N196" s="89">
        <f ca="1">MATCH(L196,Zwangerschapsverlof!$B$66:$B$72,0)</f>
        <v>1</v>
      </c>
      <c r="O196" s="6">
        <f t="shared" ca="1" si="33"/>
        <v>0</v>
      </c>
      <c r="P196" s="10">
        <f ca="1">VLOOKUP(C196,Zwangerschapsverlof!$B$80:$B$86,1,1)</f>
        <v>0</v>
      </c>
      <c r="Q196" s="10">
        <f ca="1">INDEX(Zwangerschapsverlof!$C$80:$C$86,R196)</f>
        <v>0</v>
      </c>
      <c r="R196" s="89">
        <f ca="1">MATCH(P196,Zwangerschapsverlof!$B$80:$B$86,0)</f>
        <v>1</v>
      </c>
      <c r="S196" s="6">
        <f t="shared" ca="1" si="34"/>
        <v>0</v>
      </c>
      <c r="T196" s="37">
        <f t="shared" ca="1" si="29"/>
        <v>0</v>
      </c>
      <c r="U196" s="49">
        <f t="shared" si="30"/>
        <v>0</v>
      </c>
      <c r="V196" s="37">
        <f ca="1">IF(AND(H196=0,I196=0,O196=1),INDEX(Zwangerschapsverlof!$B$66:$K$72,N196,3+D196),0)</f>
        <v>0</v>
      </c>
      <c r="W196" s="37">
        <f ca="1">IF(AND(H196=0,I196=0,S196=1),INDEX(Zwangerschapsverlof!$B$80:$K$86,R196,3+D196),0)</f>
        <v>0</v>
      </c>
      <c r="X196" s="110">
        <f t="shared" ca="1" si="31"/>
        <v>8</v>
      </c>
    </row>
    <row r="197" spans="2:24">
      <c r="B197" s="48">
        <f t="shared" ca="1" si="24"/>
        <v>45069</v>
      </c>
      <c r="C197" s="10">
        <f t="shared" ca="1" si="32"/>
        <v>45069</v>
      </c>
      <c r="D197" s="6">
        <f t="shared" ca="1" si="25"/>
        <v>2</v>
      </c>
      <c r="E197" s="10">
        <f ca="1">VLOOKUP(C197,Vakantie!O:O,1,1)</f>
        <v>45045</v>
      </c>
      <c r="F197" s="10">
        <f ca="1">INDEX(Vakantie!P:P,MATCH(E197,Vakantie!O:O,0))</f>
        <v>45053</v>
      </c>
      <c r="G197" s="6" t="str">
        <f ca="1">INDEX(Vakantie!Q:Q,MATCH(E197,Vakantie!O:O,0))</f>
        <v>Mei</v>
      </c>
      <c r="H197" s="6">
        <f t="shared" ca="1" si="26"/>
        <v>0</v>
      </c>
      <c r="I197" s="6">
        <f ca="1">IFERROR(  MIN(1, VLOOKUP(C197,Vakantie!Z:Z,1,0)   ),0)</f>
        <v>0</v>
      </c>
      <c r="J197" s="6">
        <f t="shared" ca="1" si="27"/>
        <v>0</v>
      </c>
      <c r="K197" s="6">
        <f t="shared" si="28"/>
        <v>0</v>
      </c>
      <c r="L197" s="10">
        <f ca="1">VLOOKUP(C197,Zwangerschapsverlof!$B$66:$B$72,1,1)</f>
        <v>0</v>
      </c>
      <c r="M197" s="10">
        <f ca="1">INDEX(Zwangerschapsverlof!$C$66:$C$72,N197)</f>
        <v>0</v>
      </c>
      <c r="N197" s="89">
        <f ca="1">MATCH(L197,Zwangerschapsverlof!$B$66:$B$72,0)</f>
        <v>1</v>
      </c>
      <c r="O197" s="6">
        <f t="shared" ca="1" si="33"/>
        <v>0</v>
      </c>
      <c r="P197" s="10">
        <f ca="1">VLOOKUP(C197,Zwangerschapsverlof!$B$80:$B$86,1,1)</f>
        <v>0</v>
      </c>
      <c r="Q197" s="10">
        <f ca="1">INDEX(Zwangerschapsverlof!$C$80:$C$86,R197)</f>
        <v>0</v>
      </c>
      <c r="R197" s="89">
        <f ca="1">MATCH(P197,Zwangerschapsverlof!$B$80:$B$86,0)</f>
        <v>1</v>
      </c>
      <c r="S197" s="6">
        <f t="shared" ca="1" si="34"/>
        <v>0</v>
      </c>
      <c r="T197" s="37">
        <f t="shared" ca="1" si="29"/>
        <v>0</v>
      </c>
      <c r="U197" s="49">
        <f t="shared" si="30"/>
        <v>0</v>
      </c>
      <c r="V197" s="37">
        <f ca="1">IF(AND(H197=0,I197=0,O197=1),INDEX(Zwangerschapsverlof!$B$66:$K$72,N197,3+D197),0)</f>
        <v>0</v>
      </c>
      <c r="W197" s="37">
        <f ca="1">IF(AND(H197=0,I197=0,S197=1),INDEX(Zwangerschapsverlof!$B$80:$K$86,R197,3+D197),0)</f>
        <v>0</v>
      </c>
      <c r="X197" s="110">
        <f t="shared" ca="1" si="31"/>
        <v>8</v>
      </c>
    </row>
    <row r="198" spans="2:24">
      <c r="B198" s="48">
        <f t="shared" ca="1" si="24"/>
        <v>45070</v>
      </c>
      <c r="C198" s="10">
        <f t="shared" ca="1" si="32"/>
        <v>45070</v>
      </c>
      <c r="D198" s="6">
        <f t="shared" ca="1" si="25"/>
        <v>3</v>
      </c>
      <c r="E198" s="10">
        <f ca="1">VLOOKUP(C198,Vakantie!O:O,1,1)</f>
        <v>45045</v>
      </c>
      <c r="F198" s="10">
        <f ca="1">INDEX(Vakantie!P:P,MATCH(E198,Vakantie!O:O,0))</f>
        <v>45053</v>
      </c>
      <c r="G198" s="6" t="str">
        <f ca="1">INDEX(Vakantie!Q:Q,MATCH(E198,Vakantie!O:O,0))</f>
        <v>Mei</v>
      </c>
      <c r="H198" s="6">
        <f t="shared" ca="1" si="26"/>
        <v>0</v>
      </c>
      <c r="I198" s="6">
        <f ca="1">IFERROR(  MIN(1, VLOOKUP(C198,Vakantie!Z:Z,1,0)   ),0)</f>
        <v>0</v>
      </c>
      <c r="J198" s="6">
        <f t="shared" ca="1" si="27"/>
        <v>0</v>
      </c>
      <c r="K198" s="6">
        <f t="shared" si="28"/>
        <v>0</v>
      </c>
      <c r="L198" s="10">
        <f ca="1">VLOOKUP(C198,Zwangerschapsverlof!$B$66:$B$72,1,1)</f>
        <v>0</v>
      </c>
      <c r="M198" s="10">
        <f ca="1">INDEX(Zwangerschapsverlof!$C$66:$C$72,N198)</f>
        <v>0</v>
      </c>
      <c r="N198" s="89">
        <f ca="1">MATCH(L198,Zwangerschapsverlof!$B$66:$B$72,0)</f>
        <v>1</v>
      </c>
      <c r="O198" s="6">
        <f t="shared" ca="1" si="33"/>
        <v>0</v>
      </c>
      <c r="P198" s="10">
        <f ca="1">VLOOKUP(C198,Zwangerschapsverlof!$B$80:$B$86,1,1)</f>
        <v>0</v>
      </c>
      <c r="Q198" s="10">
        <f ca="1">INDEX(Zwangerschapsverlof!$C$80:$C$86,R198)</f>
        <v>0</v>
      </c>
      <c r="R198" s="89">
        <f ca="1">MATCH(P198,Zwangerschapsverlof!$B$80:$B$86,0)</f>
        <v>1</v>
      </c>
      <c r="S198" s="6">
        <f t="shared" ca="1" si="34"/>
        <v>0</v>
      </c>
      <c r="T198" s="37">
        <f t="shared" ca="1" si="29"/>
        <v>0</v>
      </c>
      <c r="U198" s="49">
        <f t="shared" si="30"/>
        <v>0</v>
      </c>
      <c r="V198" s="37">
        <f ca="1">IF(AND(H198=0,I198=0,O198=1),INDEX(Zwangerschapsverlof!$B$66:$K$72,N198,3+D198),0)</f>
        <v>0</v>
      </c>
      <c r="W198" s="37">
        <f ca="1">IF(AND(H198=0,I198=0,S198=1),INDEX(Zwangerschapsverlof!$B$80:$K$86,R198,3+D198),0)</f>
        <v>0</v>
      </c>
      <c r="X198" s="110">
        <f t="shared" ca="1" si="31"/>
        <v>8</v>
      </c>
    </row>
    <row r="199" spans="2:24">
      <c r="B199" s="48">
        <f t="shared" ref="B199:B262" ca="1" si="35">C199</f>
        <v>45071</v>
      </c>
      <c r="C199" s="10">
        <f t="shared" ca="1" si="32"/>
        <v>45071</v>
      </c>
      <c r="D199" s="6">
        <f t="shared" ref="D199:D262" ca="1" si="36">WEEKDAY(C199,11)</f>
        <v>4</v>
      </c>
      <c r="E199" s="10">
        <f ca="1">VLOOKUP(C199,Vakantie!O:O,1,1)</f>
        <v>45045</v>
      </c>
      <c r="F199" s="10">
        <f ca="1">INDEX(Vakantie!P:P,MATCH(E199,Vakantie!O:O,0))</f>
        <v>45053</v>
      </c>
      <c r="G199" s="6" t="str">
        <f ca="1">INDEX(Vakantie!Q:Q,MATCH(E199,Vakantie!O:O,0))</f>
        <v>Mei</v>
      </c>
      <c r="H199" s="6">
        <f t="shared" ref="H199:H262" ca="1" si="37">IF(AND(C199&gt;=E199,C199&lt;=F199),1,0)</f>
        <v>0</v>
      </c>
      <c r="I199" s="6">
        <f ca="1">IFERROR(  MIN(1, VLOOKUP(C199,Vakantie!Z:Z,1,0)   ),0)</f>
        <v>0</v>
      </c>
      <c r="J199" s="6">
        <f t="shared" ref="J199:J262" ca="1" si="38">IF(AND(C199&gt;=$AX$23,C199&lt;=$AX$38),1,0)</f>
        <v>0</v>
      </c>
      <c r="K199" s="6">
        <f t="shared" ref="K199:K262" si="39">IF($AX$37=0,0,IF(AND(C199&gt;=$AX$37,C199&lt;=$AX$35),1,0))</f>
        <v>0</v>
      </c>
      <c r="L199" s="10">
        <f ca="1">VLOOKUP(C199,Zwangerschapsverlof!$B$66:$B$72,1,1)</f>
        <v>0</v>
      </c>
      <c r="M199" s="10">
        <f ca="1">INDEX(Zwangerschapsverlof!$C$66:$C$72,N199)</f>
        <v>0</v>
      </c>
      <c r="N199" s="89">
        <f ca="1">MATCH(L199,Zwangerschapsverlof!$B$66:$B$72,0)</f>
        <v>1</v>
      </c>
      <c r="O199" s="6">
        <f t="shared" ca="1" si="33"/>
        <v>0</v>
      </c>
      <c r="P199" s="10">
        <f ca="1">VLOOKUP(C199,Zwangerschapsverlof!$B$80:$B$86,1,1)</f>
        <v>0</v>
      </c>
      <c r="Q199" s="10">
        <f ca="1">INDEX(Zwangerschapsverlof!$C$80:$C$86,R199)</f>
        <v>0</v>
      </c>
      <c r="R199" s="89">
        <f ca="1">MATCH(P199,Zwangerschapsverlof!$B$80:$B$86,0)</f>
        <v>1</v>
      </c>
      <c r="S199" s="6">
        <f t="shared" ca="1" si="34"/>
        <v>0</v>
      </c>
      <c r="T199" s="37">
        <f t="shared" ref="T199:T262" ca="1" si="40">IF(AND(OR(H199=1,I199=1),J199=1),INDEX($AY$9:$BE$9,1,D199),0)</f>
        <v>0</v>
      </c>
      <c r="U199" s="49">
        <f t="shared" ref="U199:U262" si="41">IF(K199=1,INDEX($AY$9:$BE$9,1,D199),0)</f>
        <v>0</v>
      </c>
      <c r="V199" s="37">
        <f ca="1">IF(AND(H199=0,I199=0,O199=1),INDEX(Zwangerschapsverlof!$B$66:$K$72,N199,3+D199),0)</f>
        <v>0</v>
      </c>
      <c r="W199" s="37">
        <f ca="1">IF(AND(H199=0,I199=0,S199=1),INDEX(Zwangerschapsverlof!$B$80:$K$86,R199,3+D199),0)</f>
        <v>0</v>
      </c>
      <c r="X199" s="110">
        <f t="shared" ref="X199:X262" ca="1" si="42">SUM(X198,IF(I199=1,1,0))</f>
        <v>8</v>
      </c>
    </row>
    <row r="200" spans="2:24">
      <c r="B200" s="48">
        <f t="shared" ca="1" si="35"/>
        <v>45072</v>
      </c>
      <c r="C200" s="10">
        <f t="shared" ref="C200:C263" ca="1" si="43">C199+1</f>
        <v>45072</v>
      </c>
      <c r="D200" s="6">
        <f t="shared" ca="1" si="36"/>
        <v>5</v>
      </c>
      <c r="E200" s="10">
        <f ca="1">VLOOKUP(C200,Vakantie!O:O,1,1)</f>
        <v>45045</v>
      </c>
      <c r="F200" s="10">
        <f ca="1">INDEX(Vakantie!P:P,MATCH(E200,Vakantie!O:O,0))</f>
        <v>45053</v>
      </c>
      <c r="G200" s="6" t="str">
        <f ca="1">INDEX(Vakantie!Q:Q,MATCH(E200,Vakantie!O:O,0))</f>
        <v>Mei</v>
      </c>
      <c r="H200" s="6">
        <f t="shared" ca="1" si="37"/>
        <v>0</v>
      </c>
      <c r="I200" s="6">
        <f ca="1">IFERROR(  MIN(1, VLOOKUP(C200,Vakantie!Z:Z,1,0)   ),0)</f>
        <v>0</v>
      </c>
      <c r="J200" s="6">
        <f t="shared" ca="1" si="38"/>
        <v>0</v>
      </c>
      <c r="K200" s="6">
        <f t="shared" si="39"/>
        <v>0</v>
      </c>
      <c r="L200" s="10">
        <f ca="1">VLOOKUP(C200,Zwangerschapsverlof!$B$66:$B$72,1,1)</f>
        <v>0</v>
      </c>
      <c r="M200" s="10">
        <f ca="1">INDEX(Zwangerschapsverlof!$C$66:$C$72,N200)</f>
        <v>0</v>
      </c>
      <c r="N200" s="89">
        <f ca="1">MATCH(L200,Zwangerschapsverlof!$B$66:$B$72,0)</f>
        <v>1</v>
      </c>
      <c r="O200" s="6">
        <f t="shared" ref="O200:O263" ca="1" si="44">IF(AND(C200&gt;=L200,C200&lt;=M200),1,0)</f>
        <v>0</v>
      </c>
      <c r="P200" s="10">
        <f ca="1">VLOOKUP(C200,Zwangerschapsverlof!$B$80:$B$86,1,1)</f>
        <v>0</v>
      </c>
      <c r="Q200" s="10">
        <f ca="1">INDEX(Zwangerschapsverlof!$C$80:$C$86,R200)</f>
        <v>0</v>
      </c>
      <c r="R200" s="89">
        <f ca="1">MATCH(P200,Zwangerschapsverlof!$B$80:$B$86,0)</f>
        <v>1</v>
      </c>
      <c r="S200" s="6">
        <f t="shared" ref="S200:S263" ca="1" si="45">IF(AND(C200&gt;=P200,C200&lt;=Q200),1,0)</f>
        <v>0</v>
      </c>
      <c r="T200" s="37">
        <f t="shared" ca="1" si="40"/>
        <v>0</v>
      </c>
      <c r="U200" s="49">
        <f t="shared" si="41"/>
        <v>0</v>
      </c>
      <c r="V200" s="37">
        <f ca="1">IF(AND(H200=0,I200=0,O200=1),INDEX(Zwangerschapsverlof!$B$66:$K$72,N200,3+D200),0)</f>
        <v>0</v>
      </c>
      <c r="W200" s="37">
        <f ca="1">IF(AND(H200=0,I200=0,S200=1),INDEX(Zwangerschapsverlof!$B$80:$K$86,R200,3+D200),0)</f>
        <v>0</v>
      </c>
      <c r="X200" s="110">
        <f t="shared" ca="1" si="42"/>
        <v>8</v>
      </c>
    </row>
    <row r="201" spans="2:24">
      <c r="B201" s="48">
        <f t="shared" ca="1" si="35"/>
        <v>45073</v>
      </c>
      <c r="C201" s="10">
        <f t="shared" ca="1" si="43"/>
        <v>45073</v>
      </c>
      <c r="D201" s="6">
        <f t="shared" ca="1" si="36"/>
        <v>6</v>
      </c>
      <c r="E201" s="10">
        <f ca="1">VLOOKUP(C201,Vakantie!O:O,1,1)</f>
        <v>45045</v>
      </c>
      <c r="F201" s="10">
        <f ca="1">INDEX(Vakantie!P:P,MATCH(E201,Vakantie!O:O,0))</f>
        <v>45053</v>
      </c>
      <c r="G201" s="6" t="str">
        <f ca="1">INDEX(Vakantie!Q:Q,MATCH(E201,Vakantie!O:O,0))</f>
        <v>Mei</v>
      </c>
      <c r="H201" s="6">
        <f t="shared" ca="1" si="37"/>
        <v>0</v>
      </c>
      <c r="I201" s="6">
        <f ca="1">IFERROR(  MIN(1, VLOOKUP(C201,Vakantie!Z:Z,1,0)   ),0)</f>
        <v>0</v>
      </c>
      <c r="J201" s="6">
        <f t="shared" ca="1" si="38"/>
        <v>0</v>
      </c>
      <c r="K201" s="6">
        <f t="shared" si="39"/>
        <v>0</v>
      </c>
      <c r="L201" s="10">
        <f ca="1">VLOOKUP(C201,Zwangerschapsverlof!$B$66:$B$72,1,1)</f>
        <v>0</v>
      </c>
      <c r="M201" s="10">
        <f ca="1">INDEX(Zwangerschapsverlof!$C$66:$C$72,N201)</f>
        <v>0</v>
      </c>
      <c r="N201" s="89">
        <f ca="1">MATCH(L201,Zwangerschapsverlof!$B$66:$B$72,0)</f>
        <v>1</v>
      </c>
      <c r="O201" s="6">
        <f t="shared" ca="1" si="44"/>
        <v>0</v>
      </c>
      <c r="P201" s="10">
        <f ca="1">VLOOKUP(C201,Zwangerschapsverlof!$B$80:$B$86,1,1)</f>
        <v>0</v>
      </c>
      <c r="Q201" s="10">
        <f ca="1">INDEX(Zwangerschapsverlof!$C$80:$C$86,R201)</f>
        <v>0</v>
      </c>
      <c r="R201" s="89">
        <f ca="1">MATCH(P201,Zwangerschapsverlof!$B$80:$B$86,0)</f>
        <v>1</v>
      </c>
      <c r="S201" s="6">
        <f t="shared" ca="1" si="45"/>
        <v>0</v>
      </c>
      <c r="T201" s="37">
        <f t="shared" ca="1" si="40"/>
        <v>0</v>
      </c>
      <c r="U201" s="49">
        <f t="shared" si="41"/>
        <v>0</v>
      </c>
      <c r="V201" s="37">
        <f ca="1">IF(AND(H201=0,I201=0,O201=1),INDEX(Zwangerschapsverlof!$B$66:$K$72,N201,3+D201),0)</f>
        <v>0</v>
      </c>
      <c r="W201" s="37">
        <f ca="1">IF(AND(H201=0,I201=0,S201=1),INDEX(Zwangerschapsverlof!$B$80:$K$86,R201,3+D201),0)</f>
        <v>0</v>
      </c>
      <c r="X201" s="110">
        <f t="shared" ca="1" si="42"/>
        <v>8</v>
      </c>
    </row>
    <row r="202" spans="2:24">
      <c r="B202" s="48">
        <f t="shared" ca="1" si="35"/>
        <v>45074</v>
      </c>
      <c r="C202" s="10">
        <f t="shared" ca="1" si="43"/>
        <v>45074</v>
      </c>
      <c r="D202" s="6">
        <f t="shared" ca="1" si="36"/>
        <v>7</v>
      </c>
      <c r="E202" s="10">
        <f ca="1">VLOOKUP(C202,Vakantie!O:O,1,1)</f>
        <v>45045</v>
      </c>
      <c r="F202" s="10">
        <f ca="1">INDEX(Vakantie!P:P,MATCH(E202,Vakantie!O:O,0))</f>
        <v>45053</v>
      </c>
      <c r="G202" s="6" t="str">
        <f ca="1">INDEX(Vakantie!Q:Q,MATCH(E202,Vakantie!O:O,0))</f>
        <v>Mei</v>
      </c>
      <c r="H202" s="6">
        <f t="shared" ca="1" si="37"/>
        <v>0</v>
      </c>
      <c r="I202" s="6">
        <f ca="1">IFERROR(  MIN(1, VLOOKUP(C202,Vakantie!Z:Z,1,0)   ),0)</f>
        <v>0</v>
      </c>
      <c r="J202" s="6">
        <f t="shared" ca="1" si="38"/>
        <v>0</v>
      </c>
      <c r="K202" s="6">
        <f t="shared" si="39"/>
        <v>0</v>
      </c>
      <c r="L202" s="10">
        <f ca="1">VLOOKUP(C202,Zwangerschapsverlof!$B$66:$B$72,1,1)</f>
        <v>0</v>
      </c>
      <c r="M202" s="10">
        <f ca="1">INDEX(Zwangerschapsverlof!$C$66:$C$72,N202)</f>
        <v>0</v>
      </c>
      <c r="N202" s="89">
        <f ca="1">MATCH(L202,Zwangerschapsverlof!$B$66:$B$72,0)</f>
        <v>1</v>
      </c>
      <c r="O202" s="6">
        <f t="shared" ca="1" si="44"/>
        <v>0</v>
      </c>
      <c r="P202" s="10">
        <f ca="1">VLOOKUP(C202,Zwangerschapsverlof!$B$80:$B$86,1,1)</f>
        <v>0</v>
      </c>
      <c r="Q202" s="10">
        <f ca="1">INDEX(Zwangerschapsverlof!$C$80:$C$86,R202)</f>
        <v>0</v>
      </c>
      <c r="R202" s="89">
        <f ca="1">MATCH(P202,Zwangerschapsverlof!$B$80:$B$86,0)</f>
        <v>1</v>
      </c>
      <c r="S202" s="6">
        <f t="shared" ca="1" si="45"/>
        <v>0</v>
      </c>
      <c r="T202" s="37">
        <f t="shared" ca="1" si="40"/>
        <v>0</v>
      </c>
      <c r="U202" s="49">
        <f t="shared" si="41"/>
        <v>0</v>
      </c>
      <c r="V202" s="37">
        <f ca="1">IF(AND(H202=0,I202=0,O202=1),INDEX(Zwangerschapsverlof!$B$66:$K$72,N202,3+D202),0)</f>
        <v>0</v>
      </c>
      <c r="W202" s="37">
        <f ca="1">IF(AND(H202=0,I202=0,S202=1),INDEX(Zwangerschapsverlof!$B$80:$K$86,R202,3+D202),0)</f>
        <v>0</v>
      </c>
      <c r="X202" s="110">
        <f t="shared" ca="1" si="42"/>
        <v>8</v>
      </c>
    </row>
    <row r="203" spans="2:24">
      <c r="B203" s="48">
        <f t="shared" ca="1" si="35"/>
        <v>45075</v>
      </c>
      <c r="C203" s="10">
        <f t="shared" ca="1" si="43"/>
        <v>45075</v>
      </c>
      <c r="D203" s="6">
        <f t="shared" ca="1" si="36"/>
        <v>1</v>
      </c>
      <c r="E203" s="10">
        <f ca="1">VLOOKUP(C203,Vakantie!O:O,1,1)</f>
        <v>45045</v>
      </c>
      <c r="F203" s="10">
        <f ca="1">INDEX(Vakantie!P:P,MATCH(E203,Vakantie!O:O,0))</f>
        <v>45053</v>
      </c>
      <c r="G203" s="6" t="str">
        <f ca="1">INDEX(Vakantie!Q:Q,MATCH(E203,Vakantie!O:O,0))</f>
        <v>Mei</v>
      </c>
      <c r="H203" s="6">
        <f t="shared" ca="1" si="37"/>
        <v>0</v>
      </c>
      <c r="I203" s="6">
        <f ca="1">IFERROR(  MIN(1, VLOOKUP(C203,Vakantie!Z:Z,1,0)   ),0)</f>
        <v>1</v>
      </c>
      <c r="J203" s="6">
        <f t="shared" ca="1" si="38"/>
        <v>0</v>
      </c>
      <c r="K203" s="6">
        <f t="shared" si="39"/>
        <v>0</v>
      </c>
      <c r="L203" s="10">
        <f ca="1">VLOOKUP(C203,Zwangerschapsverlof!$B$66:$B$72,1,1)</f>
        <v>0</v>
      </c>
      <c r="M203" s="10">
        <f ca="1">INDEX(Zwangerschapsverlof!$C$66:$C$72,N203)</f>
        <v>0</v>
      </c>
      <c r="N203" s="89">
        <f ca="1">MATCH(L203,Zwangerschapsverlof!$B$66:$B$72,0)</f>
        <v>1</v>
      </c>
      <c r="O203" s="6">
        <f t="shared" ca="1" si="44"/>
        <v>0</v>
      </c>
      <c r="P203" s="10">
        <f ca="1">VLOOKUP(C203,Zwangerschapsverlof!$B$80:$B$86,1,1)</f>
        <v>0</v>
      </c>
      <c r="Q203" s="10">
        <f ca="1">INDEX(Zwangerschapsverlof!$C$80:$C$86,R203)</f>
        <v>0</v>
      </c>
      <c r="R203" s="89">
        <f ca="1">MATCH(P203,Zwangerschapsverlof!$B$80:$B$86,0)</f>
        <v>1</v>
      </c>
      <c r="S203" s="6">
        <f t="shared" ca="1" si="45"/>
        <v>0</v>
      </c>
      <c r="T203" s="37">
        <f t="shared" ca="1" si="40"/>
        <v>0</v>
      </c>
      <c r="U203" s="49">
        <f t="shared" si="41"/>
        <v>0</v>
      </c>
      <c r="V203" s="37">
        <f ca="1">IF(AND(H203=0,I203=0,O203=1),INDEX(Zwangerschapsverlof!$B$66:$K$72,N203,3+D203),0)</f>
        <v>0</v>
      </c>
      <c r="W203" s="37">
        <f ca="1">IF(AND(H203=0,I203=0,S203=1),INDEX(Zwangerschapsverlof!$B$80:$K$86,R203,3+D203),0)</f>
        <v>0</v>
      </c>
      <c r="X203" s="110">
        <f t="shared" ca="1" si="42"/>
        <v>9</v>
      </c>
    </row>
    <row r="204" spans="2:24">
      <c r="B204" s="48">
        <f t="shared" ca="1" si="35"/>
        <v>45076</v>
      </c>
      <c r="C204" s="10">
        <f t="shared" ca="1" si="43"/>
        <v>45076</v>
      </c>
      <c r="D204" s="6">
        <f t="shared" ca="1" si="36"/>
        <v>2</v>
      </c>
      <c r="E204" s="10">
        <f ca="1">VLOOKUP(C204,Vakantie!O:O,1,1)</f>
        <v>45045</v>
      </c>
      <c r="F204" s="10">
        <f ca="1">INDEX(Vakantie!P:P,MATCH(E204,Vakantie!O:O,0))</f>
        <v>45053</v>
      </c>
      <c r="G204" s="6" t="str">
        <f ca="1">INDEX(Vakantie!Q:Q,MATCH(E204,Vakantie!O:O,0))</f>
        <v>Mei</v>
      </c>
      <c r="H204" s="6">
        <f t="shared" ca="1" si="37"/>
        <v>0</v>
      </c>
      <c r="I204" s="6">
        <f ca="1">IFERROR(  MIN(1, VLOOKUP(C204,Vakantie!Z:Z,1,0)   ),0)</f>
        <v>0</v>
      </c>
      <c r="J204" s="6">
        <f t="shared" ca="1" si="38"/>
        <v>0</v>
      </c>
      <c r="K204" s="6">
        <f t="shared" si="39"/>
        <v>0</v>
      </c>
      <c r="L204" s="10">
        <f ca="1">VLOOKUP(C204,Zwangerschapsverlof!$B$66:$B$72,1,1)</f>
        <v>0</v>
      </c>
      <c r="M204" s="10">
        <f ca="1">INDEX(Zwangerschapsverlof!$C$66:$C$72,N204)</f>
        <v>0</v>
      </c>
      <c r="N204" s="89">
        <f ca="1">MATCH(L204,Zwangerschapsverlof!$B$66:$B$72,0)</f>
        <v>1</v>
      </c>
      <c r="O204" s="6">
        <f t="shared" ca="1" si="44"/>
        <v>0</v>
      </c>
      <c r="P204" s="10">
        <f ca="1">VLOOKUP(C204,Zwangerschapsverlof!$B$80:$B$86,1,1)</f>
        <v>0</v>
      </c>
      <c r="Q204" s="10">
        <f ca="1">INDEX(Zwangerschapsverlof!$C$80:$C$86,R204)</f>
        <v>0</v>
      </c>
      <c r="R204" s="89">
        <f ca="1">MATCH(P204,Zwangerschapsverlof!$B$80:$B$86,0)</f>
        <v>1</v>
      </c>
      <c r="S204" s="6">
        <f t="shared" ca="1" si="45"/>
        <v>0</v>
      </c>
      <c r="T204" s="37">
        <f t="shared" ca="1" si="40"/>
        <v>0</v>
      </c>
      <c r="U204" s="49">
        <f t="shared" si="41"/>
        <v>0</v>
      </c>
      <c r="V204" s="37">
        <f ca="1">IF(AND(H204=0,I204=0,O204=1),INDEX(Zwangerschapsverlof!$B$66:$K$72,N204,3+D204),0)</f>
        <v>0</v>
      </c>
      <c r="W204" s="37">
        <f ca="1">IF(AND(H204=0,I204=0,S204=1),INDEX(Zwangerschapsverlof!$B$80:$K$86,R204,3+D204),0)</f>
        <v>0</v>
      </c>
      <c r="X204" s="110">
        <f t="shared" ca="1" si="42"/>
        <v>9</v>
      </c>
    </row>
    <row r="205" spans="2:24">
      <c r="B205" s="48">
        <f t="shared" ca="1" si="35"/>
        <v>45077</v>
      </c>
      <c r="C205" s="10">
        <f t="shared" ca="1" si="43"/>
        <v>45077</v>
      </c>
      <c r="D205" s="6">
        <f t="shared" ca="1" si="36"/>
        <v>3</v>
      </c>
      <c r="E205" s="10">
        <f ca="1">VLOOKUP(C205,Vakantie!O:O,1,1)</f>
        <v>45045</v>
      </c>
      <c r="F205" s="10">
        <f ca="1">INDEX(Vakantie!P:P,MATCH(E205,Vakantie!O:O,0))</f>
        <v>45053</v>
      </c>
      <c r="G205" s="6" t="str">
        <f ca="1">INDEX(Vakantie!Q:Q,MATCH(E205,Vakantie!O:O,0))</f>
        <v>Mei</v>
      </c>
      <c r="H205" s="6">
        <f t="shared" ca="1" si="37"/>
        <v>0</v>
      </c>
      <c r="I205" s="6">
        <f ca="1">IFERROR(  MIN(1, VLOOKUP(C205,Vakantie!Z:Z,1,0)   ),0)</f>
        <v>0</v>
      </c>
      <c r="J205" s="6">
        <f t="shared" ca="1" si="38"/>
        <v>0</v>
      </c>
      <c r="K205" s="6">
        <f t="shared" si="39"/>
        <v>0</v>
      </c>
      <c r="L205" s="10">
        <f ca="1">VLOOKUP(C205,Zwangerschapsverlof!$B$66:$B$72,1,1)</f>
        <v>0</v>
      </c>
      <c r="M205" s="10">
        <f ca="1">INDEX(Zwangerschapsverlof!$C$66:$C$72,N205)</f>
        <v>0</v>
      </c>
      <c r="N205" s="89">
        <f ca="1">MATCH(L205,Zwangerschapsverlof!$B$66:$B$72,0)</f>
        <v>1</v>
      </c>
      <c r="O205" s="6">
        <f t="shared" ca="1" si="44"/>
        <v>0</v>
      </c>
      <c r="P205" s="10">
        <f ca="1">VLOOKUP(C205,Zwangerschapsverlof!$B$80:$B$86,1,1)</f>
        <v>0</v>
      </c>
      <c r="Q205" s="10">
        <f ca="1">INDEX(Zwangerschapsverlof!$C$80:$C$86,R205)</f>
        <v>0</v>
      </c>
      <c r="R205" s="89">
        <f ca="1">MATCH(P205,Zwangerschapsverlof!$B$80:$B$86,0)</f>
        <v>1</v>
      </c>
      <c r="S205" s="6">
        <f t="shared" ca="1" si="45"/>
        <v>0</v>
      </c>
      <c r="T205" s="37">
        <f t="shared" ca="1" si="40"/>
        <v>0</v>
      </c>
      <c r="U205" s="49">
        <f t="shared" si="41"/>
        <v>0</v>
      </c>
      <c r="V205" s="37">
        <f ca="1">IF(AND(H205=0,I205=0,O205=1),INDEX(Zwangerschapsverlof!$B$66:$K$72,N205,3+D205),0)</f>
        <v>0</v>
      </c>
      <c r="W205" s="37">
        <f ca="1">IF(AND(H205=0,I205=0,S205=1),INDEX(Zwangerschapsverlof!$B$80:$K$86,R205,3+D205),0)</f>
        <v>0</v>
      </c>
      <c r="X205" s="110">
        <f t="shared" ca="1" si="42"/>
        <v>9</v>
      </c>
    </row>
    <row r="206" spans="2:24">
      <c r="B206" s="48">
        <f t="shared" ca="1" si="35"/>
        <v>45078</v>
      </c>
      <c r="C206" s="10">
        <f t="shared" ca="1" si="43"/>
        <v>45078</v>
      </c>
      <c r="D206" s="6">
        <f t="shared" ca="1" si="36"/>
        <v>4</v>
      </c>
      <c r="E206" s="10">
        <f ca="1">VLOOKUP(C206,Vakantie!O:O,1,1)</f>
        <v>45045</v>
      </c>
      <c r="F206" s="10">
        <f ca="1">INDEX(Vakantie!P:P,MATCH(E206,Vakantie!O:O,0))</f>
        <v>45053</v>
      </c>
      <c r="G206" s="6" t="str">
        <f ca="1">INDEX(Vakantie!Q:Q,MATCH(E206,Vakantie!O:O,0))</f>
        <v>Mei</v>
      </c>
      <c r="H206" s="6">
        <f t="shared" ca="1" si="37"/>
        <v>0</v>
      </c>
      <c r="I206" s="6">
        <f ca="1">IFERROR(  MIN(1, VLOOKUP(C206,Vakantie!Z:Z,1,0)   ),0)</f>
        <v>0</v>
      </c>
      <c r="J206" s="6">
        <f t="shared" ca="1" si="38"/>
        <v>0</v>
      </c>
      <c r="K206" s="6">
        <f t="shared" si="39"/>
        <v>0</v>
      </c>
      <c r="L206" s="10">
        <f ca="1">VLOOKUP(C206,Zwangerschapsverlof!$B$66:$B$72,1,1)</f>
        <v>0</v>
      </c>
      <c r="M206" s="10">
        <f ca="1">INDEX(Zwangerschapsverlof!$C$66:$C$72,N206)</f>
        <v>0</v>
      </c>
      <c r="N206" s="89">
        <f ca="1">MATCH(L206,Zwangerschapsverlof!$B$66:$B$72,0)</f>
        <v>1</v>
      </c>
      <c r="O206" s="6">
        <f t="shared" ca="1" si="44"/>
        <v>0</v>
      </c>
      <c r="P206" s="10">
        <f ca="1">VLOOKUP(C206,Zwangerschapsverlof!$B$80:$B$86,1,1)</f>
        <v>0</v>
      </c>
      <c r="Q206" s="10">
        <f ca="1">INDEX(Zwangerschapsverlof!$C$80:$C$86,R206)</f>
        <v>0</v>
      </c>
      <c r="R206" s="89">
        <f ca="1">MATCH(P206,Zwangerschapsverlof!$B$80:$B$86,0)</f>
        <v>1</v>
      </c>
      <c r="S206" s="6">
        <f t="shared" ca="1" si="45"/>
        <v>0</v>
      </c>
      <c r="T206" s="37">
        <f t="shared" ca="1" si="40"/>
        <v>0</v>
      </c>
      <c r="U206" s="49">
        <f t="shared" si="41"/>
        <v>0</v>
      </c>
      <c r="V206" s="37">
        <f ca="1">IF(AND(H206=0,I206=0,O206=1),INDEX(Zwangerschapsverlof!$B$66:$K$72,N206,3+D206),0)</f>
        <v>0</v>
      </c>
      <c r="W206" s="37">
        <f ca="1">IF(AND(H206=0,I206=0,S206=1),INDEX(Zwangerschapsverlof!$B$80:$K$86,R206,3+D206),0)</f>
        <v>0</v>
      </c>
      <c r="X206" s="110">
        <f t="shared" ca="1" si="42"/>
        <v>9</v>
      </c>
    </row>
    <row r="207" spans="2:24">
      <c r="B207" s="48">
        <f t="shared" ca="1" si="35"/>
        <v>45079</v>
      </c>
      <c r="C207" s="10">
        <f t="shared" ca="1" si="43"/>
        <v>45079</v>
      </c>
      <c r="D207" s="6">
        <f t="shared" ca="1" si="36"/>
        <v>5</v>
      </c>
      <c r="E207" s="10">
        <f ca="1">VLOOKUP(C207,Vakantie!O:O,1,1)</f>
        <v>45045</v>
      </c>
      <c r="F207" s="10">
        <f ca="1">INDEX(Vakantie!P:P,MATCH(E207,Vakantie!O:O,0))</f>
        <v>45053</v>
      </c>
      <c r="G207" s="6" t="str">
        <f ca="1">INDEX(Vakantie!Q:Q,MATCH(E207,Vakantie!O:O,0))</f>
        <v>Mei</v>
      </c>
      <c r="H207" s="6">
        <f t="shared" ca="1" si="37"/>
        <v>0</v>
      </c>
      <c r="I207" s="6">
        <f ca="1">IFERROR(  MIN(1, VLOOKUP(C207,Vakantie!Z:Z,1,0)   ),0)</f>
        <v>0</v>
      </c>
      <c r="J207" s="6">
        <f t="shared" ca="1" si="38"/>
        <v>0</v>
      </c>
      <c r="K207" s="6">
        <f t="shared" si="39"/>
        <v>0</v>
      </c>
      <c r="L207" s="10">
        <f ca="1">VLOOKUP(C207,Zwangerschapsverlof!$B$66:$B$72,1,1)</f>
        <v>0</v>
      </c>
      <c r="M207" s="10">
        <f ca="1">INDEX(Zwangerschapsverlof!$C$66:$C$72,N207)</f>
        <v>0</v>
      </c>
      <c r="N207" s="89">
        <f ca="1">MATCH(L207,Zwangerschapsverlof!$B$66:$B$72,0)</f>
        <v>1</v>
      </c>
      <c r="O207" s="6">
        <f t="shared" ca="1" si="44"/>
        <v>0</v>
      </c>
      <c r="P207" s="10">
        <f ca="1">VLOOKUP(C207,Zwangerschapsverlof!$B$80:$B$86,1,1)</f>
        <v>0</v>
      </c>
      <c r="Q207" s="10">
        <f ca="1">INDEX(Zwangerschapsverlof!$C$80:$C$86,R207)</f>
        <v>0</v>
      </c>
      <c r="R207" s="89">
        <f ca="1">MATCH(P207,Zwangerschapsverlof!$B$80:$B$86,0)</f>
        <v>1</v>
      </c>
      <c r="S207" s="6">
        <f t="shared" ca="1" si="45"/>
        <v>0</v>
      </c>
      <c r="T207" s="37">
        <f t="shared" ca="1" si="40"/>
        <v>0</v>
      </c>
      <c r="U207" s="49">
        <f t="shared" si="41"/>
        <v>0</v>
      </c>
      <c r="V207" s="37">
        <f ca="1">IF(AND(H207=0,I207=0,O207=1),INDEX(Zwangerschapsverlof!$B$66:$K$72,N207,3+D207),0)</f>
        <v>0</v>
      </c>
      <c r="W207" s="37">
        <f ca="1">IF(AND(H207=0,I207=0,S207=1),INDEX(Zwangerschapsverlof!$B$80:$K$86,R207,3+D207),0)</f>
        <v>0</v>
      </c>
      <c r="X207" s="110">
        <f t="shared" ca="1" si="42"/>
        <v>9</v>
      </c>
    </row>
    <row r="208" spans="2:24">
      <c r="B208" s="48">
        <f t="shared" ca="1" si="35"/>
        <v>45080</v>
      </c>
      <c r="C208" s="10">
        <f t="shared" ca="1" si="43"/>
        <v>45080</v>
      </c>
      <c r="D208" s="6">
        <f t="shared" ca="1" si="36"/>
        <v>6</v>
      </c>
      <c r="E208" s="10">
        <f ca="1">VLOOKUP(C208,Vakantie!O:O,1,1)</f>
        <v>45045</v>
      </c>
      <c r="F208" s="10">
        <f ca="1">INDEX(Vakantie!P:P,MATCH(E208,Vakantie!O:O,0))</f>
        <v>45053</v>
      </c>
      <c r="G208" s="6" t="str">
        <f ca="1">INDEX(Vakantie!Q:Q,MATCH(E208,Vakantie!O:O,0))</f>
        <v>Mei</v>
      </c>
      <c r="H208" s="6">
        <f t="shared" ca="1" si="37"/>
        <v>0</v>
      </c>
      <c r="I208" s="6">
        <f ca="1">IFERROR(  MIN(1, VLOOKUP(C208,Vakantie!Z:Z,1,0)   ),0)</f>
        <v>0</v>
      </c>
      <c r="J208" s="6">
        <f t="shared" ca="1" si="38"/>
        <v>0</v>
      </c>
      <c r="K208" s="6">
        <f t="shared" si="39"/>
        <v>0</v>
      </c>
      <c r="L208" s="10">
        <f ca="1">VLOOKUP(C208,Zwangerschapsverlof!$B$66:$B$72,1,1)</f>
        <v>0</v>
      </c>
      <c r="M208" s="10">
        <f ca="1">INDEX(Zwangerschapsverlof!$C$66:$C$72,N208)</f>
        <v>0</v>
      </c>
      <c r="N208" s="89">
        <f ca="1">MATCH(L208,Zwangerschapsverlof!$B$66:$B$72,0)</f>
        <v>1</v>
      </c>
      <c r="O208" s="6">
        <f t="shared" ca="1" si="44"/>
        <v>0</v>
      </c>
      <c r="P208" s="10">
        <f ca="1">VLOOKUP(C208,Zwangerschapsverlof!$B$80:$B$86,1,1)</f>
        <v>0</v>
      </c>
      <c r="Q208" s="10">
        <f ca="1">INDEX(Zwangerschapsverlof!$C$80:$C$86,R208)</f>
        <v>0</v>
      </c>
      <c r="R208" s="89">
        <f ca="1">MATCH(P208,Zwangerschapsverlof!$B$80:$B$86,0)</f>
        <v>1</v>
      </c>
      <c r="S208" s="6">
        <f t="shared" ca="1" si="45"/>
        <v>0</v>
      </c>
      <c r="T208" s="37">
        <f t="shared" ca="1" si="40"/>
        <v>0</v>
      </c>
      <c r="U208" s="49">
        <f t="shared" si="41"/>
        <v>0</v>
      </c>
      <c r="V208" s="37">
        <f ca="1">IF(AND(H208=0,I208=0,O208=1),INDEX(Zwangerschapsverlof!$B$66:$K$72,N208,3+D208),0)</f>
        <v>0</v>
      </c>
      <c r="W208" s="37">
        <f ca="1">IF(AND(H208=0,I208=0,S208=1),INDEX(Zwangerschapsverlof!$B$80:$K$86,R208,3+D208),0)</f>
        <v>0</v>
      </c>
      <c r="X208" s="110">
        <f t="shared" ca="1" si="42"/>
        <v>9</v>
      </c>
    </row>
    <row r="209" spans="2:24">
      <c r="B209" s="48">
        <f t="shared" ca="1" si="35"/>
        <v>45081</v>
      </c>
      <c r="C209" s="10">
        <f t="shared" ca="1" si="43"/>
        <v>45081</v>
      </c>
      <c r="D209" s="6">
        <f t="shared" ca="1" si="36"/>
        <v>7</v>
      </c>
      <c r="E209" s="10">
        <f ca="1">VLOOKUP(C209,Vakantie!O:O,1,1)</f>
        <v>45045</v>
      </c>
      <c r="F209" s="10">
        <f ca="1">INDEX(Vakantie!P:P,MATCH(E209,Vakantie!O:O,0))</f>
        <v>45053</v>
      </c>
      <c r="G209" s="6" t="str">
        <f ca="1">INDEX(Vakantie!Q:Q,MATCH(E209,Vakantie!O:O,0))</f>
        <v>Mei</v>
      </c>
      <c r="H209" s="6">
        <f t="shared" ca="1" si="37"/>
        <v>0</v>
      </c>
      <c r="I209" s="6">
        <f ca="1">IFERROR(  MIN(1, VLOOKUP(C209,Vakantie!Z:Z,1,0)   ),0)</f>
        <v>0</v>
      </c>
      <c r="J209" s="6">
        <f t="shared" ca="1" si="38"/>
        <v>0</v>
      </c>
      <c r="K209" s="6">
        <f t="shared" si="39"/>
        <v>0</v>
      </c>
      <c r="L209" s="10">
        <f ca="1">VLOOKUP(C209,Zwangerschapsverlof!$B$66:$B$72,1,1)</f>
        <v>0</v>
      </c>
      <c r="M209" s="10">
        <f ca="1">INDEX(Zwangerschapsverlof!$C$66:$C$72,N209)</f>
        <v>0</v>
      </c>
      <c r="N209" s="89">
        <f ca="1">MATCH(L209,Zwangerschapsverlof!$B$66:$B$72,0)</f>
        <v>1</v>
      </c>
      <c r="O209" s="6">
        <f t="shared" ca="1" si="44"/>
        <v>0</v>
      </c>
      <c r="P209" s="10">
        <f ca="1">VLOOKUP(C209,Zwangerschapsverlof!$B$80:$B$86,1,1)</f>
        <v>0</v>
      </c>
      <c r="Q209" s="10">
        <f ca="1">INDEX(Zwangerschapsverlof!$C$80:$C$86,R209)</f>
        <v>0</v>
      </c>
      <c r="R209" s="89">
        <f ca="1">MATCH(P209,Zwangerschapsverlof!$B$80:$B$86,0)</f>
        <v>1</v>
      </c>
      <c r="S209" s="6">
        <f t="shared" ca="1" si="45"/>
        <v>0</v>
      </c>
      <c r="T209" s="37">
        <f t="shared" ca="1" si="40"/>
        <v>0</v>
      </c>
      <c r="U209" s="49">
        <f t="shared" si="41"/>
        <v>0</v>
      </c>
      <c r="V209" s="37">
        <f ca="1">IF(AND(H209=0,I209=0,O209=1),INDEX(Zwangerschapsverlof!$B$66:$K$72,N209,3+D209),0)</f>
        <v>0</v>
      </c>
      <c r="W209" s="37">
        <f ca="1">IF(AND(H209=0,I209=0,S209=1),INDEX(Zwangerschapsverlof!$B$80:$K$86,R209,3+D209),0)</f>
        <v>0</v>
      </c>
      <c r="X209" s="110">
        <f t="shared" ca="1" si="42"/>
        <v>9</v>
      </c>
    </row>
    <row r="210" spans="2:24">
      <c r="B210" s="48">
        <f t="shared" ca="1" si="35"/>
        <v>45082</v>
      </c>
      <c r="C210" s="10">
        <f t="shared" ca="1" si="43"/>
        <v>45082</v>
      </c>
      <c r="D210" s="6">
        <f t="shared" ca="1" si="36"/>
        <v>1</v>
      </c>
      <c r="E210" s="10">
        <f ca="1">VLOOKUP(C210,Vakantie!O:O,1,1)</f>
        <v>45045</v>
      </c>
      <c r="F210" s="10">
        <f ca="1">INDEX(Vakantie!P:P,MATCH(E210,Vakantie!O:O,0))</f>
        <v>45053</v>
      </c>
      <c r="G210" s="6" t="str">
        <f ca="1">INDEX(Vakantie!Q:Q,MATCH(E210,Vakantie!O:O,0))</f>
        <v>Mei</v>
      </c>
      <c r="H210" s="6">
        <f t="shared" ca="1" si="37"/>
        <v>0</v>
      </c>
      <c r="I210" s="6">
        <f ca="1">IFERROR(  MIN(1, VLOOKUP(C210,Vakantie!Z:Z,1,0)   ),0)</f>
        <v>0</v>
      </c>
      <c r="J210" s="6">
        <f t="shared" ca="1" si="38"/>
        <v>0</v>
      </c>
      <c r="K210" s="6">
        <f t="shared" si="39"/>
        <v>0</v>
      </c>
      <c r="L210" s="10">
        <f ca="1">VLOOKUP(C210,Zwangerschapsverlof!$B$66:$B$72,1,1)</f>
        <v>0</v>
      </c>
      <c r="M210" s="10">
        <f ca="1">INDEX(Zwangerschapsverlof!$C$66:$C$72,N210)</f>
        <v>0</v>
      </c>
      <c r="N210" s="89">
        <f ca="1">MATCH(L210,Zwangerschapsverlof!$B$66:$B$72,0)</f>
        <v>1</v>
      </c>
      <c r="O210" s="6">
        <f t="shared" ca="1" si="44"/>
        <v>0</v>
      </c>
      <c r="P210" s="10">
        <f ca="1">VLOOKUP(C210,Zwangerschapsverlof!$B$80:$B$86,1,1)</f>
        <v>0</v>
      </c>
      <c r="Q210" s="10">
        <f ca="1">INDEX(Zwangerschapsverlof!$C$80:$C$86,R210)</f>
        <v>0</v>
      </c>
      <c r="R210" s="89">
        <f ca="1">MATCH(P210,Zwangerschapsverlof!$B$80:$B$86,0)</f>
        <v>1</v>
      </c>
      <c r="S210" s="6">
        <f t="shared" ca="1" si="45"/>
        <v>0</v>
      </c>
      <c r="T210" s="37">
        <f t="shared" ca="1" si="40"/>
        <v>0</v>
      </c>
      <c r="U210" s="49">
        <f t="shared" si="41"/>
        <v>0</v>
      </c>
      <c r="V210" s="37">
        <f ca="1">IF(AND(H210=0,I210=0,O210=1),INDEX(Zwangerschapsverlof!$B$66:$K$72,N210,3+D210),0)</f>
        <v>0</v>
      </c>
      <c r="W210" s="37">
        <f ca="1">IF(AND(H210=0,I210=0,S210=1),INDEX(Zwangerschapsverlof!$B$80:$K$86,R210,3+D210),0)</f>
        <v>0</v>
      </c>
      <c r="X210" s="110">
        <f t="shared" ca="1" si="42"/>
        <v>9</v>
      </c>
    </row>
    <row r="211" spans="2:24">
      <c r="B211" s="48">
        <f t="shared" ca="1" si="35"/>
        <v>45083</v>
      </c>
      <c r="C211" s="10">
        <f t="shared" ca="1" si="43"/>
        <v>45083</v>
      </c>
      <c r="D211" s="6">
        <f t="shared" ca="1" si="36"/>
        <v>2</v>
      </c>
      <c r="E211" s="10">
        <f ca="1">VLOOKUP(C211,Vakantie!O:O,1,1)</f>
        <v>45045</v>
      </c>
      <c r="F211" s="10">
        <f ca="1">INDEX(Vakantie!P:P,MATCH(E211,Vakantie!O:O,0))</f>
        <v>45053</v>
      </c>
      <c r="G211" s="6" t="str">
        <f ca="1">INDEX(Vakantie!Q:Q,MATCH(E211,Vakantie!O:O,0))</f>
        <v>Mei</v>
      </c>
      <c r="H211" s="6">
        <f t="shared" ca="1" si="37"/>
        <v>0</v>
      </c>
      <c r="I211" s="6">
        <f ca="1">IFERROR(  MIN(1, VLOOKUP(C211,Vakantie!Z:Z,1,0)   ),0)</f>
        <v>0</v>
      </c>
      <c r="J211" s="6">
        <f t="shared" ca="1" si="38"/>
        <v>0</v>
      </c>
      <c r="K211" s="6">
        <f t="shared" si="39"/>
        <v>0</v>
      </c>
      <c r="L211" s="10">
        <f ca="1">VLOOKUP(C211,Zwangerschapsverlof!$B$66:$B$72,1,1)</f>
        <v>0</v>
      </c>
      <c r="M211" s="10">
        <f ca="1">INDEX(Zwangerschapsverlof!$C$66:$C$72,N211)</f>
        <v>0</v>
      </c>
      <c r="N211" s="89">
        <f ca="1">MATCH(L211,Zwangerschapsverlof!$B$66:$B$72,0)</f>
        <v>1</v>
      </c>
      <c r="O211" s="6">
        <f t="shared" ca="1" si="44"/>
        <v>0</v>
      </c>
      <c r="P211" s="10">
        <f ca="1">VLOOKUP(C211,Zwangerschapsverlof!$B$80:$B$86,1,1)</f>
        <v>0</v>
      </c>
      <c r="Q211" s="10">
        <f ca="1">INDEX(Zwangerschapsverlof!$C$80:$C$86,R211)</f>
        <v>0</v>
      </c>
      <c r="R211" s="89">
        <f ca="1">MATCH(P211,Zwangerschapsverlof!$B$80:$B$86,0)</f>
        <v>1</v>
      </c>
      <c r="S211" s="6">
        <f t="shared" ca="1" si="45"/>
        <v>0</v>
      </c>
      <c r="T211" s="37">
        <f t="shared" ca="1" si="40"/>
        <v>0</v>
      </c>
      <c r="U211" s="49">
        <f t="shared" si="41"/>
        <v>0</v>
      </c>
      <c r="V211" s="37">
        <f ca="1">IF(AND(H211=0,I211=0,O211=1),INDEX(Zwangerschapsverlof!$B$66:$K$72,N211,3+D211),0)</f>
        <v>0</v>
      </c>
      <c r="W211" s="37">
        <f ca="1">IF(AND(H211=0,I211=0,S211=1),INDEX(Zwangerschapsverlof!$B$80:$K$86,R211,3+D211),0)</f>
        <v>0</v>
      </c>
      <c r="X211" s="110">
        <f t="shared" ca="1" si="42"/>
        <v>9</v>
      </c>
    </row>
    <row r="212" spans="2:24">
      <c r="B212" s="48">
        <f t="shared" ca="1" si="35"/>
        <v>45084</v>
      </c>
      <c r="C212" s="10">
        <f t="shared" ca="1" si="43"/>
        <v>45084</v>
      </c>
      <c r="D212" s="6">
        <f t="shared" ca="1" si="36"/>
        <v>3</v>
      </c>
      <c r="E212" s="10">
        <f ca="1">VLOOKUP(C212,Vakantie!O:O,1,1)</f>
        <v>45045</v>
      </c>
      <c r="F212" s="10">
        <f ca="1">INDEX(Vakantie!P:P,MATCH(E212,Vakantie!O:O,0))</f>
        <v>45053</v>
      </c>
      <c r="G212" s="6" t="str">
        <f ca="1">INDEX(Vakantie!Q:Q,MATCH(E212,Vakantie!O:O,0))</f>
        <v>Mei</v>
      </c>
      <c r="H212" s="6">
        <f t="shared" ca="1" si="37"/>
        <v>0</v>
      </c>
      <c r="I212" s="6">
        <f ca="1">IFERROR(  MIN(1, VLOOKUP(C212,Vakantie!Z:Z,1,0)   ),0)</f>
        <v>0</v>
      </c>
      <c r="J212" s="6">
        <f t="shared" ca="1" si="38"/>
        <v>0</v>
      </c>
      <c r="K212" s="6">
        <f t="shared" si="39"/>
        <v>0</v>
      </c>
      <c r="L212" s="10">
        <f ca="1">VLOOKUP(C212,Zwangerschapsverlof!$B$66:$B$72,1,1)</f>
        <v>0</v>
      </c>
      <c r="M212" s="10">
        <f ca="1">INDEX(Zwangerschapsverlof!$C$66:$C$72,N212)</f>
        <v>0</v>
      </c>
      <c r="N212" s="89">
        <f ca="1">MATCH(L212,Zwangerschapsverlof!$B$66:$B$72,0)</f>
        <v>1</v>
      </c>
      <c r="O212" s="6">
        <f t="shared" ca="1" si="44"/>
        <v>0</v>
      </c>
      <c r="P212" s="10">
        <f ca="1">VLOOKUP(C212,Zwangerschapsverlof!$B$80:$B$86,1,1)</f>
        <v>0</v>
      </c>
      <c r="Q212" s="10">
        <f ca="1">INDEX(Zwangerschapsverlof!$C$80:$C$86,R212)</f>
        <v>0</v>
      </c>
      <c r="R212" s="89">
        <f ca="1">MATCH(P212,Zwangerschapsverlof!$B$80:$B$86,0)</f>
        <v>1</v>
      </c>
      <c r="S212" s="6">
        <f t="shared" ca="1" si="45"/>
        <v>0</v>
      </c>
      <c r="T212" s="37">
        <f t="shared" ca="1" si="40"/>
        <v>0</v>
      </c>
      <c r="U212" s="49">
        <f t="shared" si="41"/>
        <v>0</v>
      </c>
      <c r="V212" s="37">
        <f ca="1">IF(AND(H212=0,I212=0,O212=1),INDEX(Zwangerschapsverlof!$B$66:$K$72,N212,3+D212),0)</f>
        <v>0</v>
      </c>
      <c r="W212" s="37">
        <f ca="1">IF(AND(H212=0,I212=0,S212=1),INDEX(Zwangerschapsverlof!$B$80:$K$86,R212,3+D212),0)</f>
        <v>0</v>
      </c>
      <c r="X212" s="110">
        <f t="shared" ca="1" si="42"/>
        <v>9</v>
      </c>
    </row>
    <row r="213" spans="2:24">
      <c r="B213" s="48">
        <f t="shared" ca="1" si="35"/>
        <v>45085</v>
      </c>
      <c r="C213" s="10">
        <f t="shared" ca="1" si="43"/>
        <v>45085</v>
      </c>
      <c r="D213" s="6">
        <f t="shared" ca="1" si="36"/>
        <v>4</v>
      </c>
      <c r="E213" s="10">
        <f ca="1">VLOOKUP(C213,Vakantie!O:O,1,1)</f>
        <v>45045</v>
      </c>
      <c r="F213" s="10">
        <f ca="1">INDEX(Vakantie!P:P,MATCH(E213,Vakantie!O:O,0))</f>
        <v>45053</v>
      </c>
      <c r="G213" s="6" t="str">
        <f ca="1">INDEX(Vakantie!Q:Q,MATCH(E213,Vakantie!O:O,0))</f>
        <v>Mei</v>
      </c>
      <c r="H213" s="6">
        <f t="shared" ca="1" si="37"/>
        <v>0</v>
      </c>
      <c r="I213" s="6">
        <f ca="1">IFERROR(  MIN(1, VLOOKUP(C213,Vakantie!Z:Z,1,0)   ),0)</f>
        <v>0</v>
      </c>
      <c r="J213" s="6">
        <f t="shared" ca="1" si="38"/>
        <v>0</v>
      </c>
      <c r="K213" s="6">
        <f t="shared" si="39"/>
        <v>0</v>
      </c>
      <c r="L213" s="10">
        <f ca="1">VLOOKUP(C213,Zwangerschapsverlof!$B$66:$B$72,1,1)</f>
        <v>0</v>
      </c>
      <c r="M213" s="10">
        <f ca="1">INDEX(Zwangerschapsverlof!$C$66:$C$72,N213)</f>
        <v>0</v>
      </c>
      <c r="N213" s="89">
        <f ca="1">MATCH(L213,Zwangerschapsverlof!$B$66:$B$72,0)</f>
        <v>1</v>
      </c>
      <c r="O213" s="6">
        <f t="shared" ca="1" si="44"/>
        <v>0</v>
      </c>
      <c r="P213" s="10">
        <f ca="1">VLOOKUP(C213,Zwangerschapsverlof!$B$80:$B$86,1,1)</f>
        <v>0</v>
      </c>
      <c r="Q213" s="10">
        <f ca="1">INDEX(Zwangerschapsverlof!$C$80:$C$86,R213)</f>
        <v>0</v>
      </c>
      <c r="R213" s="89">
        <f ca="1">MATCH(P213,Zwangerschapsverlof!$B$80:$B$86,0)</f>
        <v>1</v>
      </c>
      <c r="S213" s="6">
        <f t="shared" ca="1" si="45"/>
        <v>0</v>
      </c>
      <c r="T213" s="37">
        <f t="shared" ca="1" si="40"/>
        <v>0</v>
      </c>
      <c r="U213" s="49">
        <f t="shared" si="41"/>
        <v>0</v>
      </c>
      <c r="V213" s="37">
        <f ca="1">IF(AND(H213=0,I213=0,O213=1),INDEX(Zwangerschapsverlof!$B$66:$K$72,N213,3+D213),0)</f>
        <v>0</v>
      </c>
      <c r="W213" s="37">
        <f ca="1">IF(AND(H213=0,I213=0,S213=1),INDEX(Zwangerschapsverlof!$B$80:$K$86,R213,3+D213),0)</f>
        <v>0</v>
      </c>
      <c r="X213" s="110">
        <f t="shared" ca="1" si="42"/>
        <v>9</v>
      </c>
    </row>
    <row r="214" spans="2:24">
      <c r="B214" s="48">
        <f t="shared" ca="1" si="35"/>
        <v>45086</v>
      </c>
      <c r="C214" s="10">
        <f t="shared" ca="1" si="43"/>
        <v>45086</v>
      </c>
      <c r="D214" s="6">
        <f t="shared" ca="1" si="36"/>
        <v>5</v>
      </c>
      <c r="E214" s="10">
        <f ca="1">VLOOKUP(C214,Vakantie!O:O,1,1)</f>
        <v>45045</v>
      </c>
      <c r="F214" s="10">
        <f ca="1">INDEX(Vakantie!P:P,MATCH(E214,Vakantie!O:O,0))</f>
        <v>45053</v>
      </c>
      <c r="G214" s="6" t="str">
        <f ca="1">INDEX(Vakantie!Q:Q,MATCH(E214,Vakantie!O:O,0))</f>
        <v>Mei</v>
      </c>
      <c r="H214" s="6">
        <f t="shared" ca="1" si="37"/>
        <v>0</v>
      </c>
      <c r="I214" s="6">
        <f ca="1">IFERROR(  MIN(1, VLOOKUP(C214,Vakantie!Z:Z,1,0)   ),0)</f>
        <v>0</v>
      </c>
      <c r="J214" s="6">
        <f t="shared" ca="1" si="38"/>
        <v>0</v>
      </c>
      <c r="K214" s="6">
        <f t="shared" si="39"/>
        <v>0</v>
      </c>
      <c r="L214" s="10">
        <f ca="1">VLOOKUP(C214,Zwangerschapsverlof!$B$66:$B$72,1,1)</f>
        <v>0</v>
      </c>
      <c r="M214" s="10">
        <f ca="1">INDEX(Zwangerschapsverlof!$C$66:$C$72,N214)</f>
        <v>0</v>
      </c>
      <c r="N214" s="89">
        <f ca="1">MATCH(L214,Zwangerschapsverlof!$B$66:$B$72,0)</f>
        <v>1</v>
      </c>
      <c r="O214" s="6">
        <f t="shared" ca="1" si="44"/>
        <v>0</v>
      </c>
      <c r="P214" s="10">
        <f ca="1">VLOOKUP(C214,Zwangerschapsverlof!$B$80:$B$86,1,1)</f>
        <v>0</v>
      </c>
      <c r="Q214" s="10">
        <f ca="1">INDEX(Zwangerschapsverlof!$C$80:$C$86,R214)</f>
        <v>0</v>
      </c>
      <c r="R214" s="89">
        <f ca="1">MATCH(P214,Zwangerschapsverlof!$B$80:$B$86,0)</f>
        <v>1</v>
      </c>
      <c r="S214" s="6">
        <f t="shared" ca="1" si="45"/>
        <v>0</v>
      </c>
      <c r="T214" s="37">
        <f t="shared" ca="1" si="40"/>
        <v>0</v>
      </c>
      <c r="U214" s="49">
        <f t="shared" si="41"/>
        <v>0</v>
      </c>
      <c r="V214" s="37">
        <f ca="1">IF(AND(H214=0,I214=0,O214=1),INDEX(Zwangerschapsverlof!$B$66:$K$72,N214,3+D214),0)</f>
        <v>0</v>
      </c>
      <c r="W214" s="37">
        <f ca="1">IF(AND(H214=0,I214=0,S214=1),INDEX(Zwangerschapsverlof!$B$80:$K$86,R214,3+D214),0)</f>
        <v>0</v>
      </c>
      <c r="X214" s="110">
        <f t="shared" ca="1" si="42"/>
        <v>9</v>
      </c>
    </row>
    <row r="215" spans="2:24">
      <c r="B215" s="48">
        <f t="shared" ca="1" si="35"/>
        <v>45087</v>
      </c>
      <c r="C215" s="10">
        <f t="shared" ca="1" si="43"/>
        <v>45087</v>
      </c>
      <c r="D215" s="6">
        <f t="shared" ca="1" si="36"/>
        <v>6</v>
      </c>
      <c r="E215" s="10">
        <f ca="1">VLOOKUP(C215,Vakantie!O:O,1,1)</f>
        <v>45045</v>
      </c>
      <c r="F215" s="10">
        <f ca="1">INDEX(Vakantie!P:P,MATCH(E215,Vakantie!O:O,0))</f>
        <v>45053</v>
      </c>
      <c r="G215" s="6" t="str">
        <f ca="1">INDEX(Vakantie!Q:Q,MATCH(E215,Vakantie!O:O,0))</f>
        <v>Mei</v>
      </c>
      <c r="H215" s="6">
        <f t="shared" ca="1" si="37"/>
        <v>0</v>
      </c>
      <c r="I215" s="6">
        <f ca="1">IFERROR(  MIN(1, VLOOKUP(C215,Vakantie!Z:Z,1,0)   ),0)</f>
        <v>0</v>
      </c>
      <c r="J215" s="6">
        <f t="shared" ca="1" si="38"/>
        <v>0</v>
      </c>
      <c r="K215" s="6">
        <f t="shared" si="39"/>
        <v>0</v>
      </c>
      <c r="L215" s="10">
        <f ca="1">VLOOKUP(C215,Zwangerschapsverlof!$B$66:$B$72,1,1)</f>
        <v>0</v>
      </c>
      <c r="M215" s="10">
        <f ca="1">INDEX(Zwangerschapsverlof!$C$66:$C$72,N215)</f>
        <v>0</v>
      </c>
      <c r="N215" s="89">
        <f ca="1">MATCH(L215,Zwangerschapsverlof!$B$66:$B$72,0)</f>
        <v>1</v>
      </c>
      <c r="O215" s="6">
        <f t="shared" ca="1" si="44"/>
        <v>0</v>
      </c>
      <c r="P215" s="10">
        <f ca="1">VLOOKUP(C215,Zwangerschapsverlof!$B$80:$B$86,1,1)</f>
        <v>0</v>
      </c>
      <c r="Q215" s="10">
        <f ca="1">INDEX(Zwangerschapsverlof!$C$80:$C$86,R215)</f>
        <v>0</v>
      </c>
      <c r="R215" s="89">
        <f ca="1">MATCH(P215,Zwangerschapsverlof!$B$80:$B$86,0)</f>
        <v>1</v>
      </c>
      <c r="S215" s="6">
        <f t="shared" ca="1" si="45"/>
        <v>0</v>
      </c>
      <c r="T215" s="37">
        <f t="shared" ca="1" si="40"/>
        <v>0</v>
      </c>
      <c r="U215" s="49">
        <f t="shared" si="41"/>
        <v>0</v>
      </c>
      <c r="V215" s="37">
        <f ca="1">IF(AND(H215=0,I215=0,O215=1),INDEX(Zwangerschapsverlof!$B$66:$K$72,N215,3+D215),0)</f>
        <v>0</v>
      </c>
      <c r="W215" s="37">
        <f ca="1">IF(AND(H215=0,I215=0,S215=1),INDEX(Zwangerschapsverlof!$B$80:$K$86,R215,3+D215),0)</f>
        <v>0</v>
      </c>
      <c r="X215" s="110">
        <f t="shared" ca="1" si="42"/>
        <v>9</v>
      </c>
    </row>
    <row r="216" spans="2:24">
      <c r="B216" s="48">
        <f t="shared" ca="1" si="35"/>
        <v>45088</v>
      </c>
      <c r="C216" s="10">
        <f t="shared" ca="1" si="43"/>
        <v>45088</v>
      </c>
      <c r="D216" s="6">
        <f t="shared" ca="1" si="36"/>
        <v>7</v>
      </c>
      <c r="E216" s="10">
        <f ca="1">VLOOKUP(C216,Vakantie!O:O,1,1)</f>
        <v>45045</v>
      </c>
      <c r="F216" s="10">
        <f ca="1">INDEX(Vakantie!P:P,MATCH(E216,Vakantie!O:O,0))</f>
        <v>45053</v>
      </c>
      <c r="G216" s="6" t="str">
        <f ca="1">INDEX(Vakantie!Q:Q,MATCH(E216,Vakantie!O:O,0))</f>
        <v>Mei</v>
      </c>
      <c r="H216" s="6">
        <f t="shared" ca="1" si="37"/>
        <v>0</v>
      </c>
      <c r="I216" s="6">
        <f ca="1">IFERROR(  MIN(1, VLOOKUP(C216,Vakantie!Z:Z,1,0)   ),0)</f>
        <v>0</v>
      </c>
      <c r="J216" s="6">
        <f t="shared" ca="1" si="38"/>
        <v>0</v>
      </c>
      <c r="K216" s="6">
        <f t="shared" si="39"/>
        <v>0</v>
      </c>
      <c r="L216" s="10">
        <f ca="1">VLOOKUP(C216,Zwangerschapsverlof!$B$66:$B$72,1,1)</f>
        <v>0</v>
      </c>
      <c r="M216" s="10">
        <f ca="1">INDEX(Zwangerschapsverlof!$C$66:$C$72,N216)</f>
        <v>0</v>
      </c>
      <c r="N216" s="89">
        <f ca="1">MATCH(L216,Zwangerschapsverlof!$B$66:$B$72,0)</f>
        <v>1</v>
      </c>
      <c r="O216" s="6">
        <f t="shared" ca="1" si="44"/>
        <v>0</v>
      </c>
      <c r="P216" s="10">
        <f ca="1">VLOOKUP(C216,Zwangerschapsverlof!$B$80:$B$86,1,1)</f>
        <v>0</v>
      </c>
      <c r="Q216" s="10">
        <f ca="1">INDEX(Zwangerschapsverlof!$C$80:$C$86,R216)</f>
        <v>0</v>
      </c>
      <c r="R216" s="89">
        <f ca="1">MATCH(P216,Zwangerschapsverlof!$B$80:$B$86,0)</f>
        <v>1</v>
      </c>
      <c r="S216" s="6">
        <f t="shared" ca="1" si="45"/>
        <v>0</v>
      </c>
      <c r="T216" s="37">
        <f t="shared" ca="1" si="40"/>
        <v>0</v>
      </c>
      <c r="U216" s="49">
        <f t="shared" si="41"/>
        <v>0</v>
      </c>
      <c r="V216" s="37">
        <f ca="1">IF(AND(H216=0,I216=0,O216=1),INDEX(Zwangerschapsverlof!$B$66:$K$72,N216,3+D216),0)</f>
        <v>0</v>
      </c>
      <c r="W216" s="37">
        <f ca="1">IF(AND(H216=0,I216=0,S216=1),INDEX(Zwangerschapsverlof!$B$80:$K$86,R216,3+D216),0)</f>
        <v>0</v>
      </c>
      <c r="X216" s="110">
        <f t="shared" ca="1" si="42"/>
        <v>9</v>
      </c>
    </row>
    <row r="217" spans="2:24">
      <c r="B217" s="48">
        <f t="shared" ca="1" si="35"/>
        <v>45089</v>
      </c>
      <c r="C217" s="10">
        <f t="shared" ca="1" si="43"/>
        <v>45089</v>
      </c>
      <c r="D217" s="6">
        <f t="shared" ca="1" si="36"/>
        <v>1</v>
      </c>
      <c r="E217" s="10">
        <f ca="1">VLOOKUP(C217,Vakantie!O:O,1,1)</f>
        <v>45045</v>
      </c>
      <c r="F217" s="10">
        <f ca="1">INDEX(Vakantie!P:P,MATCH(E217,Vakantie!O:O,0))</f>
        <v>45053</v>
      </c>
      <c r="G217" s="6" t="str">
        <f ca="1">INDEX(Vakantie!Q:Q,MATCH(E217,Vakantie!O:O,0))</f>
        <v>Mei</v>
      </c>
      <c r="H217" s="6">
        <f t="shared" ca="1" si="37"/>
        <v>0</v>
      </c>
      <c r="I217" s="6">
        <f ca="1">IFERROR(  MIN(1, VLOOKUP(C217,Vakantie!Z:Z,1,0)   ),0)</f>
        <v>0</v>
      </c>
      <c r="J217" s="6">
        <f t="shared" ca="1" si="38"/>
        <v>0</v>
      </c>
      <c r="K217" s="6">
        <f t="shared" si="39"/>
        <v>0</v>
      </c>
      <c r="L217" s="10">
        <f ca="1">VLOOKUP(C217,Zwangerschapsverlof!$B$66:$B$72,1,1)</f>
        <v>0</v>
      </c>
      <c r="M217" s="10">
        <f ca="1">INDEX(Zwangerschapsverlof!$C$66:$C$72,N217)</f>
        <v>0</v>
      </c>
      <c r="N217" s="89">
        <f ca="1">MATCH(L217,Zwangerschapsverlof!$B$66:$B$72,0)</f>
        <v>1</v>
      </c>
      <c r="O217" s="6">
        <f t="shared" ca="1" si="44"/>
        <v>0</v>
      </c>
      <c r="P217" s="10">
        <f ca="1">VLOOKUP(C217,Zwangerschapsverlof!$B$80:$B$86,1,1)</f>
        <v>0</v>
      </c>
      <c r="Q217" s="10">
        <f ca="1">INDEX(Zwangerschapsverlof!$C$80:$C$86,R217)</f>
        <v>0</v>
      </c>
      <c r="R217" s="89">
        <f ca="1">MATCH(P217,Zwangerschapsverlof!$B$80:$B$86,0)</f>
        <v>1</v>
      </c>
      <c r="S217" s="6">
        <f t="shared" ca="1" si="45"/>
        <v>0</v>
      </c>
      <c r="T217" s="37">
        <f t="shared" ca="1" si="40"/>
        <v>0</v>
      </c>
      <c r="U217" s="49">
        <f t="shared" si="41"/>
        <v>0</v>
      </c>
      <c r="V217" s="37">
        <f ca="1">IF(AND(H217=0,I217=0,O217=1),INDEX(Zwangerschapsverlof!$B$66:$K$72,N217,3+D217),0)</f>
        <v>0</v>
      </c>
      <c r="W217" s="37">
        <f ca="1">IF(AND(H217=0,I217=0,S217=1),INDEX(Zwangerschapsverlof!$B$80:$K$86,R217,3+D217),0)</f>
        <v>0</v>
      </c>
      <c r="X217" s="110">
        <f t="shared" ca="1" si="42"/>
        <v>9</v>
      </c>
    </row>
    <row r="218" spans="2:24">
      <c r="B218" s="48">
        <f t="shared" ca="1" si="35"/>
        <v>45090</v>
      </c>
      <c r="C218" s="10">
        <f t="shared" ca="1" si="43"/>
        <v>45090</v>
      </c>
      <c r="D218" s="6">
        <f t="shared" ca="1" si="36"/>
        <v>2</v>
      </c>
      <c r="E218" s="10">
        <f ca="1">VLOOKUP(C218,Vakantie!O:O,1,1)</f>
        <v>45045</v>
      </c>
      <c r="F218" s="10">
        <f ca="1">INDEX(Vakantie!P:P,MATCH(E218,Vakantie!O:O,0))</f>
        <v>45053</v>
      </c>
      <c r="G218" s="6" t="str">
        <f ca="1">INDEX(Vakantie!Q:Q,MATCH(E218,Vakantie!O:O,0))</f>
        <v>Mei</v>
      </c>
      <c r="H218" s="6">
        <f t="shared" ca="1" si="37"/>
        <v>0</v>
      </c>
      <c r="I218" s="6">
        <f ca="1">IFERROR(  MIN(1, VLOOKUP(C218,Vakantie!Z:Z,1,0)   ),0)</f>
        <v>0</v>
      </c>
      <c r="J218" s="6">
        <f t="shared" ca="1" si="38"/>
        <v>0</v>
      </c>
      <c r="K218" s="6">
        <f t="shared" si="39"/>
        <v>0</v>
      </c>
      <c r="L218" s="10">
        <f ca="1">VLOOKUP(C218,Zwangerschapsverlof!$B$66:$B$72,1,1)</f>
        <v>0</v>
      </c>
      <c r="M218" s="10">
        <f ca="1">INDEX(Zwangerschapsverlof!$C$66:$C$72,N218)</f>
        <v>0</v>
      </c>
      <c r="N218" s="89">
        <f ca="1">MATCH(L218,Zwangerschapsverlof!$B$66:$B$72,0)</f>
        <v>1</v>
      </c>
      <c r="O218" s="6">
        <f t="shared" ca="1" si="44"/>
        <v>0</v>
      </c>
      <c r="P218" s="10">
        <f ca="1">VLOOKUP(C218,Zwangerschapsverlof!$B$80:$B$86,1,1)</f>
        <v>0</v>
      </c>
      <c r="Q218" s="10">
        <f ca="1">INDEX(Zwangerschapsverlof!$C$80:$C$86,R218)</f>
        <v>0</v>
      </c>
      <c r="R218" s="89">
        <f ca="1">MATCH(P218,Zwangerschapsverlof!$B$80:$B$86,0)</f>
        <v>1</v>
      </c>
      <c r="S218" s="6">
        <f t="shared" ca="1" si="45"/>
        <v>0</v>
      </c>
      <c r="T218" s="37">
        <f t="shared" ca="1" si="40"/>
        <v>0</v>
      </c>
      <c r="U218" s="49">
        <f t="shared" si="41"/>
        <v>0</v>
      </c>
      <c r="V218" s="37">
        <f ca="1">IF(AND(H218=0,I218=0,O218=1),INDEX(Zwangerschapsverlof!$B$66:$K$72,N218,3+D218),0)</f>
        <v>0</v>
      </c>
      <c r="W218" s="37">
        <f ca="1">IF(AND(H218=0,I218=0,S218=1),INDEX(Zwangerschapsverlof!$B$80:$K$86,R218,3+D218),0)</f>
        <v>0</v>
      </c>
      <c r="X218" s="110">
        <f t="shared" ca="1" si="42"/>
        <v>9</v>
      </c>
    </row>
    <row r="219" spans="2:24">
      <c r="B219" s="48">
        <f t="shared" ca="1" si="35"/>
        <v>45091</v>
      </c>
      <c r="C219" s="10">
        <f t="shared" ca="1" si="43"/>
        <v>45091</v>
      </c>
      <c r="D219" s="6">
        <f t="shared" ca="1" si="36"/>
        <v>3</v>
      </c>
      <c r="E219" s="10">
        <f ca="1">VLOOKUP(C219,Vakantie!O:O,1,1)</f>
        <v>45045</v>
      </c>
      <c r="F219" s="10">
        <f ca="1">INDEX(Vakantie!P:P,MATCH(E219,Vakantie!O:O,0))</f>
        <v>45053</v>
      </c>
      <c r="G219" s="6" t="str">
        <f ca="1">INDEX(Vakantie!Q:Q,MATCH(E219,Vakantie!O:O,0))</f>
        <v>Mei</v>
      </c>
      <c r="H219" s="6">
        <f t="shared" ca="1" si="37"/>
        <v>0</v>
      </c>
      <c r="I219" s="6">
        <f ca="1">IFERROR(  MIN(1, VLOOKUP(C219,Vakantie!Z:Z,1,0)   ),0)</f>
        <v>0</v>
      </c>
      <c r="J219" s="6">
        <f t="shared" ca="1" si="38"/>
        <v>0</v>
      </c>
      <c r="K219" s="6">
        <f t="shared" si="39"/>
        <v>0</v>
      </c>
      <c r="L219" s="10">
        <f ca="1">VLOOKUP(C219,Zwangerschapsverlof!$B$66:$B$72,1,1)</f>
        <v>0</v>
      </c>
      <c r="M219" s="10">
        <f ca="1">INDEX(Zwangerschapsverlof!$C$66:$C$72,N219)</f>
        <v>0</v>
      </c>
      <c r="N219" s="89">
        <f ca="1">MATCH(L219,Zwangerschapsverlof!$B$66:$B$72,0)</f>
        <v>1</v>
      </c>
      <c r="O219" s="6">
        <f t="shared" ca="1" si="44"/>
        <v>0</v>
      </c>
      <c r="P219" s="10">
        <f ca="1">VLOOKUP(C219,Zwangerschapsverlof!$B$80:$B$86,1,1)</f>
        <v>0</v>
      </c>
      <c r="Q219" s="10">
        <f ca="1">INDEX(Zwangerschapsverlof!$C$80:$C$86,R219)</f>
        <v>0</v>
      </c>
      <c r="R219" s="89">
        <f ca="1">MATCH(P219,Zwangerschapsverlof!$B$80:$B$86,0)</f>
        <v>1</v>
      </c>
      <c r="S219" s="6">
        <f t="shared" ca="1" si="45"/>
        <v>0</v>
      </c>
      <c r="T219" s="37">
        <f t="shared" ca="1" si="40"/>
        <v>0</v>
      </c>
      <c r="U219" s="49">
        <f t="shared" si="41"/>
        <v>0</v>
      </c>
      <c r="V219" s="37">
        <f ca="1">IF(AND(H219=0,I219=0,O219=1),INDEX(Zwangerschapsverlof!$B$66:$K$72,N219,3+D219),0)</f>
        <v>0</v>
      </c>
      <c r="W219" s="37">
        <f ca="1">IF(AND(H219=0,I219=0,S219=1),INDEX(Zwangerschapsverlof!$B$80:$K$86,R219,3+D219),0)</f>
        <v>0</v>
      </c>
      <c r="X219" s="110">
        <f t="shared" ca="1" si="42"/>
        <v>9</v>
      </c>
    </row>
    <row r="220" spans="2:24">
      <c r="B220" s="48">
        <f t="shared" ca="1" si="35"/>
        <v>45092</v>
      </c>
      <c r="C220" s="10">
        <f t="shared" ca="1" si="43"/>
        <v>45092</v>
      </c>
      <c r="D220" s="6">
        <f t="shared" ca="1" si="36"/>
        <v>4</v>
      </c>
      <c r="E220" s="10">
        <f ca="1">VLOOKUP(C220,Vakantie!O:O,1,1)</f>
        <v>45045</v>
      </c>
      <c r="F220" s="10">
        <f ca="1">INDEX(Vakantie!P:P,MATCH(E220,Vakantie!O:O,0))</f>
        <v>45053</v>
      </c>
      <c r="G220" s="6" t="str">
        <f ca="1">INDEX(Vakantie!Q:Q,MATCH(E220,Vakantie!O:O,0))</f>
        <v>Mei</v>
      </c>
      <c r="H220" s="6">
        <f t="shared" ca="1" si="37"/>
        <v>0</v>
      </c>
      <c r="I220" s="6">
        <f ca="1">IFERROR(  MIN(1, VLOOKUP(C220,Vakantie!Z:Z,1,0)   ),0)</f>
        <v>0</v>
      </c>
      <c r="J220" s="6">
        <f t="shared" ca="1" si="38"/>
        <v>0</v>
      </c>
      <c r="K220" s="6">
        <f t="shared" si="39"/>
        <v>0</v>
      </c>
      <c r="L220" s="10">
        <f ca="1">VLOOKUP(C220,Zwangerschapsverlof!$B$66:$B$72,1,1)</f>
        <v>0</v>
      </c>
      <c r="M220" s="10">
        <f ca="1">INDEX(Zwangerschapsverlof!$C$66:$C$72,N220)</f>
        <v>0</v>
      </c>
      <c r="N220" s="89">
        <f ca="1">MATCH(L220,Zwangerschapsverlof!$B$66:$B$72,0)</f>
        <v>1</v>
      </c>
      <c r="O220" s="6">
        <f t="shared" ca="1" si="44"/>
        <v>0</v>
      </c>
      <c r="P220" s="10">
        <f ca="1">VLOOKUP(C220,Zwangerschapsverlof!$B$80:$B$86,1,1)</f>
        <v>0</v>
      </c>
      <c r="Q220" s="10">
        <f ca="1">INDEX(Zwangerschapsverlof!$C$80:$C$86,R220)</f>
        <v>0</v>
      </c>
      <c r="R220" s="89">
        <f ca="1">MATCH(P220,Zwangerschapsverlof!$B$80:$B$86,0)</f>
        <v>1</v>
      </c>
      <c r="S220" s="6">
        <f t="shared" ca="1" si="45"/>
        <v>0</v>
      </c>
      <c r="T220" s="37">
        <f t="shared" ca="1" si="40"/>
        <v>0</v>
      </c>
      <c r="U220" s="49">
        <f t="shared" si="41"/>
        <v>0</v>
      </c>
      <c r="V220" s="37">
        <f ca="1">IF(AND(H220=0,I220=0,O220=1),INDEX(Zwangerschapsverlof!$B$66:$K$72,N220,3+D220),0)</f>
        <v>0</v>
      </c>
      <c r="W220" s="37">
        <f ca="1">IF(AND(H220=0,I220=0,S220=1),INDEX(Zwangerschapsverlof!$B$80:$K$86,R220,3+D220),0)</f>
        <v>0</v>
      </c>
      <c r="X220" s="110">
        <f t="shared" ca="1" si="42"/>
        <v>9</v>
      </c>
    </row>
    <row r="221" spans="2:24">
      <c r="B221" s="48">
        <f t="shared" ca="1" si="35"/>
        <v>45093</v>
      </c>
      <c r="C221" s="10">
        <f t="shared" ca="1" si="43"/>
        <v>45093</v>
      </c>
      <c r="D221" s="6">
        <f t="shared" ca="1" si="36"/>
        <v>5</v>
      </c>
      <c r="E221" s="10">
        <f ca="1">VLOOKUP(C221,Vakantie!O:O,1,1)</f>
        <v>45045</v>
      </c>
      <c r="F221" s="10">
        <f ca="1">INDEX(Vakantie!P:P,MATCH(E221,Vakantie!O:O,0))</f>
        <v>45053</v>
      </c>
      <c r="G221" s="6" t="str">
        <f ca="1">INDEX(Vakantie!Q:Q,MATCH(E221,Vakantie!O:O,0))</f>
        <v>Mei</v>
      </c>
      <c r="H221" s="6">
        <f t="shared" ca="1" si="37"/>
        <v>0</v>
      </c>
      <c r="I221" s="6">
        <f ca="1">IFERROR(  MIN(1, VLOOKUP(C221,Vakantie!Z:Z,1,0)   ),0)</f>
        <v>0</v>
      </c>
      <c r="J221" s="6">
        <f t="shared" ca="1" si="38"/>
        <v>0</v>
      </c>
      <c r="K221" s="6">
        <f t="shared" si="39"/>
        <v>0</v>
      </c>
      <c r="L221" s="10">
        <f ca="1">VLOOKUP(C221,Zwangerschapsverlof!$B$66:$B$72,1,1)</f>
        <v>0</v>
      </c>
      <c r="M221" s="10">
        <f ca="1">INDEX(Zwangerschapsverlof!$C$66:$C$72,N221)</f>
        <v>0</v>
      </c>
      <c r="N221" s="89">
        <f ca="1">MATCH(L221,Zwangerschapsverlof!$B$66:$B$72,0)</f>
        <v>1</v>
      </c>
      <c r="O221" s="6">
        <f t="shared" ca="1" si="44"/>
        <v>0</v>
      </c>
      <c r="P221" s="10">
        <f ca="1">VLOOKUP(C221,Zwangerschapsverlof!$B$80:$B$86,1,1)</f>
        <v>0</v>
      </c>
      <c r="Q221" s="10">
        <f ca="1">INDEX(Zwangerschapsverlof!$C$80:$C$86,R221)</f>
        <v>0</v>
      </c>
      <c r="R221" s="89">
        <f ca="1">MATCH(P221,Zwangerschapsverlof!$B$80:$B$86,0)</f>
        <v>1</v>
      </c>
      <c r="S221" s="6">
        <f t="shared" ca="1" si="45"/>
        <v>0</v>
      </c>
      <c r="T221" s="37">
        <f t="shared" ca="1" si="40"/>
        <v>0</v>
      </c>
      <c r="U221" s="49">
        <f t="shared" si="41"/>
        <v>0</v>
      </c>
      <c r="V221" s="37">
        <f ca="1">IF(AND(H221=0,I221=0,O221=1),INDEX(Zwangerschapsverlof!$B$66:$K$72,N221,3+D221),0)</f>
        <v>0</v>
      </c>
      <c r="W221" s="37">
        <f ca="1">IF(AND(H221=0,I221=0,S221=1),INDEX(Zwangerschapsverlof!$B$80:$K$86,R221,3+D221),0)</f>
        <v>0</v>
      </c>
      <c r="X221" s="110">
        <f t="shared" ca="1" si="42"/>
        <v>9</v>
      </c>
    </row>
    <row r="222" spans="2:24">
      <c r="B222" s="48">
        <f t="shared" ca="1" si="35"/>
        <v>45094</v>
      </c>
      <c r="C222" s="10">
        <f t="shared" ca="1" si="43"/>
        <v>45094</v>
      </c>
      <c r="D222" s="6">
        <f t="shared" ca="1" si="36"/>
        <v>6</v>
      </c>
      <c r="E222" s="10">
        <f ca="1">VLOOKUP(C222,Vakantie!O:O,1,1)</f>
        <v>45045</v>
      </c>
      <c r="F222" s="10">
        <f ca="1">INDEX(Vakantie!P:P,MATCH(E222,Vakantie!O:O,0))</f>
        <v>45053</v>
      </c>
      <c r="G222" s="6" t="str">
        <f ca="1">INDEX(Vakantie!Q:Q,MATCH(E222,Vakantie!O:O,0))</f>
        <v>Mei</v>
      </c>
      <c r="H222" s="6">
        <f t="shared" ca="1" si="37"/>
        <v>0</v>
      </c>
      <c r="I222" s="6">
        <f ca="1">IFERROR(  MIN(1, VLOOKUP(C222,Vakantie!Z:Z,1,0)   ),0)</f>
        <v>0</v>
      </c>
      <c r="J222" s="6">
        <f t="shared" ca="1" si="38"/>
        <v>0</v>
      </c>
      <c r="K222" s="6">
        <f t="shared" si="39"/>
        <v>0</v>
      </c>
      <c r="L222" s="10">
        <f ca="1">VLOOKUP(C222,Zwangerschapsverlof!$B$66:$B$72,1,1)</f>
        <v>0</v>
      </c>
      <c r="M222" s="10">
        <f ca="1">INDEX(Zwangerschapsverlof!$C$66:$C$72,N222)</f>
        <v>0</v>
      </c>
      <c r="N222" s="89">
        <f ca="1">MATCH(L222,Zwangerschapsverlof!$B$66:$B$72,0)</f>
        <v>1</v>
      </c>
      <c r="O222" s="6">
        <f t="shared" ca="1" si="44"/>
        <v>0</v>
      </c>
      <c r="P222" s="10">
        <f ca="1">VLOOKUP(C222,Zwangerschapsverlof!$B$80:$B$86,1,1)</f>
        <v>0</v>
      </c>
      <c r="Q222" s="10">
        <f ca="1">INDEX(Zwangerschapsverlof!$C$80:$C$86,R222)</f>
        <v>0</v>
      </c>
      <c r="R222" s="89">
        <f ca="1">MATCH(P222,Zwangerschapsverlof!$B$80:$B$86,0)</f>
        <v>1</v>
      </c>
      <c r="S222" s="6">
        <f t="shared" ca="1" si="45"/>
        <v>0</v>
      </c>
      <c r="T222" s="37">
        <f t="shared" ca="1" si="40"/>
        <v>0</v>
      </c>
      <c r="U222" s="49">
        <f t="shared" si="41"/>
        <v>0</v>
      </c>
      <c r="V222" s="37">
        <f ca="1">IF(AND(H222=0,I222=0,O222=1),INDEX(Zwangerschapsverlof!$B$66:$K$72,N222,3+D222),0)</f>
        <v>0</v>
      </c>
      <c r="W222" s="37">
        <f ca="1">IF(AND(H222=0,I222=0,S222=1),INDEX(Zwangerschapsverlof!$B$80:$K$86,R222,3+D222),0)</f>
        <v>0</v>
      </c>
      <c r="X222" s="110">
        <f t="shared" ca="1" si="42"/>
        <v>9</v>
      </c>
    </row>
    <row r="223" spans="2:24">
      <c r="B223" s="48">
        <f t="shared" ca="1" si="35"/>
        <v>45095</v>
      </c>
      <c r="C223" s="10">
        <f t="shared" ca="1" si="43"/>
        <v>45095</v>
      </c>
      <c r="D223" s="6">
        <f t="shared" ca="1" si="36"/>
        <v>7</v>
      </c>
      <c r="E223" s="10">
        <f ca="1">VLOOKUP(C223,Vakantie!O:O,1,1)</f>
        <v>45045</v>
      </c>
      <c r="F223" s="10">
        <f ca="1">INDEX(Vakantie!P:P,MATCH(E223,Vakantie!O:O,0))</f>
        <v>45053</v>
      </c>
      <c r="G223" s="6" t="str">
        <f ca="1">INDEX(Vakantie!Q:Q,MATCH(E223,Vakantie!O:O,0))</f>
        <v>Mei</v>
      </c>
      <c r="H223" s="6">
        <f t="shared" ca="1" si="37"/>
        <v>0</v>
      </c>
      <c r="I223" s="6">
        <f ca="1">IFERROR(  MIN(1, VLOOKUP(C223,Vakantie!Z:Z,1,0)   ),0)</f>
        <v>0</v>
      </c>
      <c r="J223" s="6">
        <f t="shared" ca="1" si="38"/>
        <v>0</v>
      </c>
      <c r="K223" s="6">
        <f t="shared" si="39"/>
        <v>0</v>
      </c>
      <c r="L223" s="10">
        <f ca="1">VLOOKUP(C223,Zwangerschapsverlof!$B$66:$B$72,1,1)</f>
        <v>0</v>
      </c>
      <c r="M223" s="10">
        <f ca="1">INDEX(Zwangerschapsverlof!$C$66:$C$72,N223)</f>
        <v>0</v>
      </c>
      <c r="N223" s="89">
        <f ca="1">MATCH(L223,Zwangerschapsverlof!$B$66:$B$72,0)</f>
        <v>1</v>
      </c>
      <c r="O223" s="6">
        <f t="shared" ca="1" si="44"/>
        <v>0</v>
      </c>
      <c r="P223" s="10">
        <f ca="1">VLOOKUP(C223,Zwangerschapsverlof!$B$80:$B$86,1,1)</f>
        <v>0</v>
      </c>
      <c r="Q223" s="10">
        <f ca="1">INDEX(Zwangerschapsverlof!$C$80:$C$86,R223)</f>
        <v>0</v>
      </c>
      <c r="R223" s="89">
        <f ca="1">MATCH(P223,Zwangerschapsverlof!$B$80:$B$86,0)</f>
        <v>1</v>
      </c>
      <c r="S223" s="6">
        <f t="shared" ca="1" si="45"/>
        <v>0</v>
      </c>
      <c r="T223" s="37">
        <f t="shared" ca="1" si="40"/>
        <v>0</v>
      </c>
      <c r="U223" s="49">
        <f t="shared" si="41"/>
        <v>0</v>
      </c>
      <c r="V223" s="37">
        <f ca="1">IF(AND(H223=0,I223=0,O223=1),INDEX(Zwangerschapsverlof!$B$66:$K$72,N223,3+D223),0)</f>
        <v>0</v>
      </c>
      <c r="W223" s="37">
        <f ca="1">IF(AND(H223=0,I223=0,S223=1),INDEX(Zwangerschapsverlof!$B$80:$K$86,R223,3+D223),0)</f>
        <v>0</v>
      </c>
      <c r="X223" s="110">
        <f t="shared" ca="1" si="42"/>
        <v>9</v>
      </c>
    </row>
    <row r="224" spans="2:24">
      <c r="B224" s="48">
        <f t="shared" ca="1" si="35"/>
        <v>45096</v>
      </c>
      <c r="C224" s="10">
        <f t="shared" ca="1" si="43"/>
        <v>45096</v>
      </c>
      <c r="D224" s="6">
        <f t="shared" ca="1" si="36"/>
        <v>1</v>
      </c>
      <c r="E224" s="10">
        <f ca="1">VLOOKUP(C224,Vakantie!O:O,1,1)</f>
        <v>45045</v>
      </c>
      <c r="F224" s="10">
        <f ca="1">INDEX(Vakantie!P:P,MATCH(E224,Vakantie!O:O,0))</f>
        <v>45053</v>
      </c>
      <c r="G224" s="6" t="str">
        <f ca="1">INDEX(Vakantie!Q:Q,MATCH(E224,Vakantie!O:O,0))</f>
        <v>Mei</v>
      </c>
      <c r="H224" s="6">
        <f t="shared" ca="1" si="37"/>
        <v>0</v>
      </c>
      <c r="I224" s="6">
        <f ca="1">IFERROR(  MIN(1, VLOOKUP(C224,Vakantie!Z:Z,1,0)   ),0)</f>
        <v>0</v>
      </c>
      <c r="J224" s="6">
        <f t="shared" ca="1" si="38"/>
        <v>0</v>
      </c>
      <c r="K224" s="6">
        <f t="shared" si="39"/>
        <v>0</v>
      </c>
      <c r="L224" s="10">
        <f ca="1">VLOOKUP(C224,Zwangerschapsverlof!$B$66:$B$72,1,1)</f>
        <v>0</v>
      </c>
      <c r="M224" s="10">
        <f ca="1">INDEX(Zwangerschapsverlof!$C$66:$C$72,N224)</f>
        <v>0</v>
      </c>
      <c r="N224" s="89">
        <f ca="1">MATCH(L224,Zwangerschapsverlof!$B$66:$B$72,0)</f>
        <v>1</v>
      </c>
      <c r="O224" s="6">
        <f t="shared" ca="1" si="44"/>
        <v>0</v>
      </c>
      <c r="P224" s="10">
        <f ca="1">VLOOKUP(C224,Zwangerschapsverlof!$B$80:$B$86,1,1)</f>
        <v>0</v>
      </c>
      <c r="Q224" s="10">
        <f ca="1">INDEX(Zwangerschapsverlof!$C$80:$C$86,R224)</f>
        <v>0</v>
      </c>
      <c r="R224" s="89">
        <f ca="1">MATCH(P224,Zwangerschapsverlof!$B$80:$B$86,0)</f>
        <v>1</v>
      </c>
      <c r="S224" s="6">
        <f t="shared" ca="1" si="45"/>
        <v>0</v>
      </c>
      <c r="T224" s="37">
        <f t="shared" ca="1" si="40"/>
        <v>0</v>
      </c>
      <c r="U224" s="49">
        <f t="shared" si="41"/>
        <v>0</v>
      </c>
      <c r="V224" s="37">
        <f ca="1">IF(AND(H224=0,I224=0,O224=1),INDEX(Zwangerschapsverlof!$B$66:$K$72,N224,3+D224),0)</f>
        <v>0</v>
      </c>
      <c r="W224" s="37">
        <f ca="1">IF(AND(H224=0,I224=0,S224=1),INDEX(Zwangerschapsverlof!$B$80:$K$86,R224,3+D224),0)</f>
        <v>0</v>
      </c>
      <c r="X224" s="110">
        <f t="shared" ca="1" si="42"/>
        <v>9</v>
      </c>
    </row>
    <row r="225" spans="2:24">
      <c r="B225" s="48">
        <f t="shared" ca="1" si="35"/>
        <v>45097</v>
      </c>
      <c r="C225" s="10">
        <f t="shared" ca="1" si="43"/>
        <v>45097</v>
      </c>
      <c r="D225" s="6">
        <f t="shared" ca="1" si="36"/>
        <v>2</v>
      </c>
      <c r="E225" s="10">
        <f ca="1">VLOOKUP(C225,Vakantie!O:O,1,1)</f>
        <v>45045</v>
      </c>
      <c r="F225" s="10">
        <f ca="1">INDEX(Vakantie!P:P,MATCH(E225,Vakantie!O:O,0))</f>
        <v>45053</v>
      </c>
      <c r="G225" s="6" t="str">
        <f ca="1">INDEX(Vakantie!Q:Q,MATCH(E225,Vakantie!O:O,0))</f>
        <v>Mei</v>
      </c>
      <c r="H225" s="6">
        <f t="shared" ca="1" si="37"/>
        <v>0</v>
      </c>
      <c r="I225" s="6">
        <f ca="1">IFERROR(  MIN(1, VLOOKUP(C225,Vakantie!Z:Z,1,0)   ),0)</f>
        <v>0</v>
      </c>
      <c r="J225" s="6">
        <f t="shared" ca="1" si="38"/>
        <v>0</v>
      </c>
      <c r="K225" s="6">
        <f t="shared" si="39"/>
        <v>0</v>
      </c>
      <c r="L225" s="10">
        <f ca="1">VLOOKUP(C225,Zwangerschapsverlof!$B$66:$B$72,1,1)</f>
        <v>0</v>
      </c>
      <c r="M225" s="10">
        <f ca="1">INDEX(Zwangerschapsverlof!$C$66:$C$72,N225)</f>
        <v>0</v>
      </c>
      <c r="N225" s="89">
        <f ca="1">MATCH(L225,Zwangerschapsverlof!$B$66:$B$72,0)</f>
        <v>1</v>
      </c>
      <c r="O225" s="6">
        <f t="shared" ca="1" si="44"/>
        <v>0</v>
      </c>
      <c r="P225" s="10">
        <f ca="1">VLOOKUP(C225,Zwangerschapsverlof!$B$80:$B$86,1,1)</f>
        <v>0</v>
      </c>
      <c r="Q225" s="10">
        <f ca="1">INDEX(Zwangerschapsverlof!$C$80:$C$86,R225)</f>
        <v>0</v>
      </c>
      <c r="R225" s="89">
        <f ca="1">MATCH(P225,Zwangerschapsverlof!$B$80:$B$86,0)</f>
        <v>1</v>
      </c>
      <c r="S225" s="6">
        <f t="shared" ca="1" si="45"/>
        <v>0</v>
      </c>
      <c r="T225" s="37">
        <f t="shared" ca="1" si="40"/>
        <v>0</v>
      </c>
      <c r="U225" s="49">
        <f t="shared" si="41"/>
        <v>0</v>
      </c>
      <c r="V225" s="37">
        <f ca="1">IF(AND(H225=0,I225=0,O225=1),INDEX(Zwangerschapsverlof!$B$66:$K$72,N225,3+D225),0)</f>
        <v>0</v>
      </c>
      <c r="W225" s="37">
        <f ca="1">IF(AND(H225=0,I225=0,S225=1),INDEX(Zwangerschapsverlof!$B$80:$K$86,R225,3+D225),0)</f>
        <v>0</v>
      </c>
      <c r="X225" s="110">
        <f t="shared" ca="1" si="42"/>
        <v>9</v>
      </c>
    </row>
    <row r="226" spans="2:24">
      <c r="B226" s="48">
        <f t="shared" ca="1" si="35"/>
        <v>45098</v>
      </c>
      <c r="C226" s="10">
        <f t="shared" ca="1" si="43"/>
        <v>45098</v>
      </c>
      <c r="D226" s="6">
        <f t="shared" ca="1" si="36"/>
        <v>3</v>
      </c>
      <c r="E226" s="10">
        <f ca="1">VLOOKUP(C226,Vakantie!O:O,1,1)</f>
        <v>45045</v>
      </c>
      <c r="F226" s="10">
        <f ca="1">INDEX(Vakantie!P:P,MATCH(E226,Vakantie!O:O,0))</f>
        <v>45053</v>
      </c>
      <c r="G226" s="6" t="str">
        <f ca="1">INDEX(Vakantie!Q:Q,MATCH(E226,Vakantie!O:O,0))</f>
        <v>Mei</v>
      </c>
      <c r="H226" s="6">
        <f t="shared" ca="1" si="37"/>
        <v>0</v>
      </c>
      <c r="I226" s="6">
        <f ca="1">IFERROR(  MIN(1, VLOOKUP(C226,Vakantie!Z:Z,1,0)   ),0)</f>
        <v>0</v>
      </c>
      <c r="J226" s="6">
        <f t="shared" ca="1" si="38"/>
        <v>0</v>
      </c>
      <c r="K226" s="6">
        <f t="shared" si="39"/>
        <v>0</v>
      </c>
      <c r="L226" s="10">
        <f ca="1">VLOOKUP(C226,Zwangerschapsverlof!$B$66:$B$72,1,1)</f>
        <v>0</v>
      </c>
      <c r="M226" s="10">
        <f ca="1">INDEX(Zwangerschapsverlof!$C$66:$C$72,N226)</f>
        <v>0</v>
      </c>
      <c r="N226" s="89">
        <f ca="1">MATCH(L226,Zwangerschapsverlof!$B$66:$B$72,0)</f>
        <v>1</v>
      </c>
      <c r="O226" s="6">
        <f t="shared" ca="1" si="44"/>
        <v>0</v>
      </c>
      <c r="P226" s="10">
        <f ca="1">VLOOKUP(C226,Zwangerschapsverlof!$B$80:$B$86,1,1)</f>
        <v>0</v>
      </c>
      <c r="Q226" s="10">
        <f ca="1">INDEX(Zwangerschapsverlof!$C$80:$C$86,R226)</f>
        <v>0</v>
      </c>
      <c r="R226" s="89">
        <f ca="1">MATCH(P226,Zwangerschapsverlof!$B$80:$B$86,0)</f>
        <v>1</v>
      </c>
      <c r="S226" s="6">
        <f t="shared" ca="1" si="45"/>
        <v>0</v>
      </c>
      <c r="T226" s="37">
        <f t="shared" ca="1" si="40"/>
        <v>0</v>
      </c>
      <c r="U226" s="49">
        <f t="shared" si="41"/>
        <v>0</v>
      </c>
      <c r="V226" s="37">
        <f ca="1">IF(AND(H226=0,I226=0,O226=1),INDEX(Zwangerschapsverlof!$B$66:$K$72,N226,3+D226),0)</f>
        <v>0</v>
      </c>
      <c r="W226" s="37">
        <f ca="1">IF(AND(H226=0,I226=0,S226=1),INDEX(Zwangerschapsverlof!$B$80:$K$86,R226,3+D226),0)</f>
        <v>0</v>
      </c>
      <c r="X226" s="110">
        <f t="shared" ca="1" si="42"/>
        <v>9</v>
      </c>
    </row>
    <row r="227" spans="2:24">
      <c r="B227" s="48">
        <f t="shared" ca="1" si="35"/>
        <v>45099</v>
      </c>
      <c r="C227" s="10">
        <f t="shared" ca="1" si="43"/>
        <v>45099</v>
      </c>
      <c r="D227" s="6">
        <f t="shared" ca="1" si="36"/>
        <v>4</v>
      </c>
      <c r="E227" s="10">
        <f ca="1">VLOOKUP(C227,Vakantie!O:O,1,1)</f>
        <v>45045</v>
      </c>
      <c r="F227" s="10">
        <f ca="1">INDEX(Vakantie!P:P,MATCH(E227,Vakantie!O:O,0))</f>
        <v>45053</v>
      </c>
      <c r="G227" s="6" t="str">
        <f ca="1">INDEX(Vakantie!Q:Q,MATCH(E227,Vakantie!O:O,0))</f>
        <v>Mei</v>
      </c>
      <c r="H227" s="6">
        <f t="shared" ca="1" si="37"/>
        <v>0</v>
      </c>
      <c r="I227" s="6">
        <f ca="1">IFERROR(  MIN(1, VLOOKUP(C227,Vakantie!Z:Z,1,0)   ),0)</f>
        <v>0</v>
      </c>
      <c r="J227" s="6">
        <f t="shared" ca="1" si="38"/>
        <v>0</v>
      </c>
      <c r="K227" s="6">
        <f t="shared" si="39"/>
        <v>0</v>
      </c>
      <c r="L227" s="10">
        <f ca="1">VLOOKUP(C227,Zwangerschapsverlof!$B$66:$B$72,1,1)</f>
        <v>0</v>
      </c>
      <c r="M227" s="10">
        <f ca="1">INDEX(Zwangerschapsverlof!$C$66:$C$72,N227)</f>
        <v>0</v>
      </c>
      <c r="N227" s="89">
        <f ca="1">MATCH(L227,Zwangerschapsverlof!$B$66:$B$72,0)</f>
        <v>1</v>
      </c>
      <c r="O227" s="6">
        <f t="shared" ca="1" si="44"/>
        <v>0</v>
      </c>
      <c r="P227" s="10">
        <f ca="1">VLOOKUP(C227,Zwangerschapsverlof!$B$80:$B$86,1,1)</f>
        <v>0</v>
      </c>
      <c r="Q227" s="10">
        <f ca="1">INDEX(Zwangerschapsverlof!$C$80:$C$86,R227)</f>
        <v>0</v>
      </c>
      <c r="R227" s="89">
        <f ca="1">MATCH(P227,Zwangerschapsverlof!$B$80:$B$86,0)</f>
        <v>1</v>
      </c>
      <c r="S227" s="6">
        <f t="shared" ca="1" si="45"/>
        <v>0</v>
      </c>
      <c r="T227" s="37">
        <f t="shared" ca="1" si="40"/>
        <v>0</v>
      </c>
      <c r="U227" s="49">
        <f t="shared" si="41"/>
        <v>0</v>
      </c>
      <c r="V227" s="37">
        <f ca="1">IF(AND(H227=0,I227=0,O227=1),INDEX(Zwangerschapsverlof!$B$66:$K$72,N227,3+D227),0)</f>
        <v>0</v>
      </c>
      <c r="W227" s="37">
        <f ca="1">IF(AND(H227=0,I227=0,S227=1),INDEX(Zwangerschapsverlof!$B$80:$K$86,R227,3+D227),0)</f>
        <v>0</v>
      </c>
      <c r="X227" s="110">
        <f t="shared" ca="1" si="42"/>
        <v>9</v>
      </c>
    </row>
    <row r="228" spans="2:24">
      <c r="B228" s="48">
        <f t="shared" ca="1" si="35"/>
        <v>45100</v>
      </c>
      <c r="C228" s="10">
        <f t="shared" ca="1" si="43"/>
        <v>45100</v>
      </c>
      <c r="D228" s="6">
        <f t="shared" ca="1" si="36"/>
        <v>5</v>
      </c>
      <c r="E228" s="10">
        <f ca="1">VLOOKUP(C228,Vakantie!O:O,1,1)</f>
        <v>45045</v>
      </c>
      <c r="F228" s="10">
        <f ca="1">INDEX(Vakantie!P:P,MATCH(E228,Vakantie!O:O,0))</f>
        <v>45053</v>
      </c>
      <c r="G228" s="6" t="str">
        <f ca="1">INDEX(Vakantie!Q:Q,MATCH(E228,Vakantie!O:O,0))</f>
        <v>Mei</v>
      </c>
      <c r="H228" s="6">
        <f t="shared" ca="1" si="37"/>
        <v>0</v>
      </c>
      <c r="I228" s="6">
        <f ca="1">IFERROR(  MIN(1, VLOOKUP(C228,Vakantie!Z:Z,1,0)   ),0)</f>
        <v>0</v>
      </c>
      <c r="J228" s="6">
        <f t="shared" ca="1" si="38"/>
        <v>0</v>
      </c>
      <c r="K228" s="6">
        <f t="shared" si="39"/>
        <v>0</v>
      </c>
      <c r="L228" s="10">
        <f ca="1">VLOOKUP(C228,Zwangerschapsverlof!$B$66:$B$72,1,1)</f>
        <v>0</v>
      </c>
      <c r="M228" s="10">
        <f ca="1">INDEX(Zwangerschapsverlof!$C$66:$C$72,N228)</f>
        <v>0</v>
      </c>
      <c r="N228" s="89">
        <f ca="1">MATCH(L228,Zwangerschapsverlof!$B$66:$B$72,0)</f>
        <v>1</v>
      </c>
      <c r="O228" s="6">
        <f t="shared" ca="1" si="44"/>
        <v>0</v>
      </c>
      <c r="P228" s="10">
        <f ca="1">VLOOKUP(C228,Zwangerschapsverlof!$B$80:$B$86,1,1)</f>
        <v>0</v>
      </c>
      <c r="Q228" s="10">
        <f ca="1">INDEX(Zwangerschapsverlof!$C$80:$C$86,R228)</f>
        <v>0</v>
      </c>
      <c r="R228" s="89">
        <f ca="1">MATCH(P228,Zwangerschapsverlof!$B$80:$B$86,0)</f>
        <v>1</v>
      </c>
      <c r="S228" s="6">
        <f t="shared" ca="1" si="45"/>
        <v>0</v>
      </c>
      <c r="T228" s="37">
        <f t="shared" ca="1" si="40"/>
        <v>0</v>
      </c>
      <c r="U228" s="49">
        <f t="shared" si="41"/>
        <v>0</v>
      </c>
      <c r="V228" s="37">
        <f ca="1">IF(AND(H228=0,I228=0,O228=1),INDEX(Zwangerschapsverlof!$B$66:$K$72,N228,3+D228),0)</f>
        <v>0</v>
      </c>
      <c r="W228" s="37">
        <f ca="1">IF(AND(H228=0,I228=0,S228=1),INDEX(Zwangerschapsverlof!$B$80:$K$86,R228,3+D228),0)</f>
        <v>0</v>
      </c>
      <c r="X228" s="110">
        <f t="shared" ca="1" si="42"/>
        <v>9</v>
      </c>
    </row>
    <row r="229" spans="2:24">
      <c r="B229" s="48">
        <f t="shared" ca="1" si="35"/>
        <v>45101</v>
      </c>
      <c r="C229" s="10">
        <f t="shared" ca="1" si="43"/>
        <v>45101</v>
      </c>
      <c r="D229" s="6">
        <f t="shared" ca="1" si="36"/>
        <v>6</v>
      </c>
      <c r="E229" s="10">
        <f ca="1">VLOOKUP(C229,Vakantie!O:O,1,1)</f>
        <v>45045</v>
      </c>
      <c r="F229" s="10">
        <f ca="1">INDEX(Vakantie!P:P,MATCH(E229,Vakantie!O:O,0))</f>
        <v>45053</v>
      </c>
      <c r="G229" s="6" t="str">
        <f ca="1">INDEX(Vakantie!Q:Q,MATCH(E229,Vakantie!O:O,0))</f>
        <v>Mei</v>
      </c>
      <c r="H229" s="6">
        <f t="shared" ca="1" si="37"/>
        <v>0</v>
      </c>
      <c r="I229" s="6">
        <f ca="1">IFERROR(  MIN(1, VLOOKUP(C229,Vakantie!Z:Z,1,0)   ),0)</f>
        <v>0</v>
      </c>
      <c r="J229" s="6">
        <f t="shared" ca="1" si="38"/>
        <v>0</v>
      </c>
      <c r="K229" s="6">
        <f t="shared" si="39"/>
        <v>0</v>
      </c>
      <c r="L229" s="10">
        <f ca="1">VLOOKUP(C229,Zwangerschapsverlof!$B$66:$B$72,1,1)</f>
        <v>0</v>
      </c>
      <c r="M229" s="10">
        <f ca="1">INDEX(Zwangerschapsverlof!$C$66:$C$72,N229)</f>
        <v>0</v>
      </c>
      <c r="N229" s="89">
        <f ca="1">MATCH(L229,Zwangerschapsverlof!$B$66:$B$72,0)</f>
        <v>1</v>
      </c>
      <c r="O229" s="6">
        <f t="shared" ca="1" si="44"/>
        <v>0</v>
      </c>
      <c r="P229" s="10">
        <f ca="1">VLOOKUP(C229,Zwangerschapsverlof!$B$80:$B$86,1,1)</f>
        <v>0</v>
      </c>
      <c r="Q229" s="10">
        <f ca="1">INDEX(Zwangerschapsverlof!$C$80:$C$86,R229)</f>
        <v>0</v>
      </c>
      <c r="R229" s="89">
        <f ca="1">MATCH(P229,Zwangerschapsverlof!$B$80:$B$86,0)</f>
        <v>1</v>
      </c>
      <c r="S229" s="6">
        <f t="shared" ca="1" si="45"/>
        <v>0</v>
      </c>
      <c r="T229" s="37">
        <f t="shared" ca="1" si="40"/>
        <v>0</v>
      </c>
      <c r="U229" s="49">
        <f t="shared" si="41"/>
        <v>0</v>
      </c>
      <c r="V229" s="37">
        <f ca="1">IF(AND(H229=0,I229=0,O229=1),INDEX(Zwangerschapsverlof!$B$66:$K$72,N229,3+D229),0)</f>
        <v>0</v>
      </c>
      <c r="W229" s="37">
        <f ca="1">IF(AND(H229=0,I229=0,S229=1),INDEX(Zwangerschapsverlof!$B$80:$K$86,R229,3+D229),0)</f>
        <v>0</v>
      </c>
      <c r="X229" s="110">
        <f t="shared" ca="1" si="42"/>
        <v>9</v>
      </c>
    </row>
    <row r="230" spans="2:24">
      <c r="B230" s="48">
        <f t="shared" ca="1" si="35"/>
        <v>45102</v>
      </c>
      <c r="C230" s="10">
        <f t="shared" ca="1" si="43"/>
        <v>45102</v>
      </c>
      <c r="D230" s="6">
        <f t="shared" ca="1" si="36"/>
        <v>7</v>
      </c>
      <c r="E230" s="10">
        <f ca="1">VLOOKUP(C230,Vakantie!O:O,1,1)</f>
        <v>45045</v>
      </c>
      <c r="F230" s="10">
        <f ca="1">INDEX(Vakantie!P:P,MATCH(E230,Vakantie!O:O,0))</f>
        <v>45053</v>
      </c>
      <c r="G230" s="6" t="str">
        <f ca="1">INDEX(Vakantie!Q:Q,MATCH(E230,Vakantie!O:O,0))</f>
        <v>Mei</v>
      </c>
      <c r="H230" s="6">
        <f t="shared" ca="1" si="37"/>
        <v>0</v>
      </c>
      <c r="I230" s="6">
        <f ca="1">IFERROR(  MIN(1, VLOOKUP(C230,Vakantie!Z:Z,1,0)   ),0)</f>
        <v>0</v>
      </c>
      <c r="J230" s="6">
        <f t="shared" ca="1" si="38"/>
        <v>0</v>
      </c>
      <c r="K230" s="6">
        <f t="shared" si="39"/>
        <v>0</v>
      </c>
      <c r="L230" s="10">
        <f ca="1">VLOOKUP(C230,Zwangerschapsverlof!$B$66:$B$72,1,1)</f>
        <v>0</v>
      </c>
      <c r="M230" s="10">
        <f ca="1">INDEX(Zwangerschapsverlof!$C$66:$C$72,N230)</f>
        <v>0</v>
      </c>
      <c r="N230" s="89">
        <f ca="1">MATCH(L230,Zwangerschapsverlof!$B$66:$B$72,0)</f>
        <v>1</v>
      </c>
      <c r="O230" s="6">
        <f t="shared" ca="1" si="44"/>
        <v>0</v>
      </c>
      <c r="P230" s="10">
        <f ca="1">VLOOKUP(C230,Zwangerschapsverlof!$B$80:$B$86,1,1)</f>
        <v>0</v>
      </c>
      <c r="Q230" s="10">
        <f ca="1">INDEX(Zwangerschapsverlof!$C$80:$C$86,R230)</f>
        <v>0</v>
      </c>
      <c r="R230" s="89">
        <f ca="1">MATCH(P230,Zwangerschapsverlof!$B$80:$B$86,0)</f>
        <v>1</v>
      </c>
      <c r="S230" s="6">
        <f t="shared" ca="1" si="45"/>
        <v>0</v>
      </c>
      <c r="T230" s="37">
        <f t="shared" ca="1" si="40"/>
        <v>0</v>
      </c>
      <c r="U230" s="49">
        <f t="shared" si="41"/>
        <v>0</v>
      </c>
      <c r="V230" s="37">
        <f ca="1">IF(AND(H230=0,I230=0,O230=1),INDEX(Zwangerschapsverlof!$B$66:$K$72,N230,3+D230),0)</f>
        <v>0</v>
      </c>
      <c r="W230" s="37">
        <f ca="1">IF(AND(H230=0,I230=0,S230=1),INDEX(Zwangerschapsverlof!$B$80:$K$86,R230,3+D230),0)</f>
        <v>0</v>
      </c>
      <c r="X230" s="110">
        <f t="shared" ca="1" si="42"/>
        <v>9</v>
      </c>
    </row>
    <row r="231" spans="2:24">
      <c r="B231" s="48">
        <f t="shared" ca="1" si="35"/>
        <v>45103</v>
      </c>
      <c r="C231" s="10">
        <f t="shared" ca="1" si="43"/>
        <v>45103</v>
      </c>
      <c r="D231" s="6">
        <f t="shared" ca="1" si="36"/>
        <v>1</v>
      </c>
      <c r="E231" s="10">
        <f ca="1">VLOOKUP(C231,Vakantie!O:O,1,1)</f>
        <v>45045</v>
      </c>
      <c r="F231" s="10">
        <f ca="1">INDEX(Vakantie!P:P,MATCH(E231,Vakantie!O:O,0))</f>
        <v>45053</v>
      </c>
      <c r="G231" s="6" t="str">
        <f ca="1">INDEX(Vakantie!Q:Q,MATCH(E231,Vakantie!O:O,0))</f>
        <v>Mei</v>
      </c>
      <c r="H231" s="6">
        <f t="shared" ca="1" si="37"/>
        <v>0</v>
      </c>
      <c r="I231" s="6">
        <f ca="1">IFERROR(  MIN(1, VLOOKUP(C231,Vakantie!Z:Z,1,0)   ),0)</f>
        <v>0</v>
      </c>
      <c r="J231" s="6">
        <f t="shared" ca="1" si="38"/>
        <v>0</v>
      </c>
      <c r="K231" s="6">
        <f t="shared" si="39"/>
        <v>0</v>
      </c>
      <c r="L231" s="10">
        <f ca="1">VLOOKUP(C231,Zwangerschapsverlof!$B$66:$B$72,1,1)</f>
        <v>0</v>
      </c>
      <c r="M231" s="10">
        <f ca="1">INDEX(Zwangerschapsverlof!$C$66:$C$72,N231)</f>
        <v>0</v>
      </c>
      <c r="N231" s="89">
        <f ca="1">MATCH(L231,Zwangerschapsverlof!$B$66:$B$72,0)</f>
        <v>1</v>
      </c>
      <c r="O231" s="6">
        <f t="shared" ca="1" si="44"/>
        <v>0</v>
      </c>
      <c r="P231" s="10">
        <f ca="1">VLOOKUP(C231,Zwangerschapsverlof!$B$80:$B$86,1,1)</f>
        <v>0</v>
      </c>
      <c r="Q231" s="10">
        <f ca="1">INDEX(Zwangerschapsverlof!$C$80:$C$86,R231)</f>
        <v>0</v>
      </c>
      <c r="R231" s="89">
        <f ca="1">MATCH(P231,Zwangerschapsverlof!$B$80:$B$86,0)</f>
        <v>1</v>
      </c>
      <c r="S231" s="6">
        <f t="shared" ca="1" si="45"/>
        <v>0</v>
      </c>
      <c r="T231" s="37">
        <f t="shared" ca="1" si="40"/>
        <v>0</v>
      </c>
      <c r="U231" s="49">
        <f t="shared" si="41"/>
        <v>0</v>
      </c>
      <c r="V231" s="37">
        <f ca="1">IF(AND(H231=0,I231=0,O231=1),INDEX(Zwangerschapsverlof!$B$66:$K$72,N231,3+D231),0)</f>
        <v>0</v>
      </c>
      <c r="W231" s="37">
        <f ca="1">IF(AND(H231=0,I231=0,S231=1),INDEX(Zwangerschapsverlof!$B$80:$K$86,R231,3+D231),0)</f>
        <v>0</v>
      </c>
      <c r="X231" s="110">
        <f t="shared" ca="1" si="42"/>
        <v>9</v>
      </c>
    </row>
    <row r="232" spans="2:24">
      <c r="B232" s="48">
        <f t="shared" ca="1" si="35"/>
        <v>45104</v>
      </c>
      <c r="C232" s="10">
        <f t="shared" ca="1" si="43"/>
        <v>45104</v>
      </c>
      <c r="D232" s="6">
        <f t="shared" ca="1" si="36"/>
        <v>2</v>
      </c>
      <c r="E232" s="10">
        <f ca="1">VLOOKUP(C232,Vakantie!O:O,1,1)</f>
        <v>45045</v>
      </c>
      <c r="F232" s="10">
        <f ca="1">INDEX(Vakantie!P:P,MATCH(E232,Vakantie!O:O,0))</f>
        <v>45053</v>
      </c>
      <c r="G232" s="6" t="str">
        <f ca="1">INDEX(Vakantie!Q:Q,MATCH(E232,Vakantie!O:O,0))</f>
        <v>Mei</v>
      </c>
      <c r="H232" s="6">
        <f t="shared" ca="1" si="37"/>
        <v>0</v>
      </c>
      <c r="I232" s="6">
        <f ca="1">IFERROR(  MIN(1, VLOOKUP(C232,Vakantie!Z:Z,1,0)   ),0)</f>
        <v>0</v>
      </c>
      <c r="J232" s="6">
        <f t="shared" ca="1" si="38"/>
        <v>0</v>
      </c>
      <c r="K232" s="6">
        <f t="shared" si="39"/>
        <v>0</v>
      </c>
      <c r="L232" s="10">
        <f ca="1">VLOOKUP(C232,Zwangerschapsverlof!$B$66:$B$72,1,1)</f>
        <v>0</v>
      </c>
      <c r="M232" s="10">
        <f ca="1">INDEX(Zwangerschapsverlof!$C$66:$C$72,N232)</f>
        <v>0</v>
      </c>
      <c r="N232" s="89">
        <f ca="1">MATCH(L232,Zwangerschapsverlof!$B$66:$B$72,0)</f>
        <v>1</v>
      </c>
      <c r="O232" s="6">
        <f t="shared" ca="1" si="44"/>
        <v>0</v>
      </c>
      <c r="P232" s="10">
        <f ca="1">VLOOKUP(C232,Zwangerschapsverlof!$B$80:$B$86,1,1)</f>
        <v>0</v>
      </c>
      <c r="Q232" s="10">
        <f ca="1">INDEX(Zwangerschapsverlof!$C$80:$C$86,R232)</f>
        <v>0</v>
      </c>
      <c r="R232" s="89">
        <f ca="1">MATCH(P232,Zwangerschapsverlof!$B$80:$B$86,0)</f>
        <v>1</v>
      </c>
      <c r="S232" s="6">
        <f t="shared" ca="1" si="45"/>
        <v>0</v>
      </c>
      <c r="T232" s="37">
        <f t="shared" ca="1" si="40"/>
        <v>0</v>
      </c>
      <c r="U232" s="49">
        <f t="shared" si="41"/>
        <v>0</v>
      </c>
      <c r="V232" s="37">
        <f ca="1">IF(AND(H232=0,I232=0,O232=1),INDEX(Zwangerschapsverlof!$B$66:$K$72,N232,3+D232),0)</f>
        <v>0</v>
      </c>
      <c r="W232" s="37">
        <f ca="1">IF(AND(H232=0,I232=0,S232=1),INDEX(Zwangerschapsverlof!$B$80:$K$86,R232,3+D232),0)</f>
        <v>0</v>
      </c>
      <c r="X232" s="110">
        <f t="shared" ca="1" si="42"/>
        <v>9</v>
      </c>
    </row>
    <row r="233" spans="2:24">
      <c r="B233" s="48">
        <f t="shared" ca="1" si="35"/>
        <v>45105</v>
      </c>
      <c r="C233" s="10">
        <f t="shared" ca="1" si="43"/>
        <v>45105</v>
      </c>
      <c r="D233" s="6">
        <f t="shared" ca="1" si="36"/>
        <v>3</v>
      </c>
      <c r="E233" s="10">
        <f ca="1">VLOOKUP(C233,Vakantie!O:O,1,1)</f>
        <v>45045</v>
      </c>
      <c r="F233" s="10">
        <f ca="1">INDEX(Vakantie!P:P,MATCH(E233,Vakantie!O:O,0))</f>
        <v>45053</v>
      </c>
      <c r="G233" s="6" t="str">
        <f ca="1">INDEX(Vakantie!Q:Q,MATCH(E233,Vakantie!O:O,0))</f>
        <v>Mei</v>
      </c>
      <c r="H233" s="6">
        <f t="shared" ca="1" si="37"/>
        <v>0</v>
      </c>
      <c r="I233" s="6">
        <f ca="1">IFERROR(  MIN(1, VLOOKUP(C233,Vakantie!Z:Z,1,0)   ),0)</f>
        <v>0</v>
      </c>
      <c r="J233" s="6">
        <f t="shared" ca="1" si="38"/>
        <v>0</v>
      </c>
      <c r="K233" s="6">
        <f t="shared" si="39"/>
        <v>0</v>
      </c>
      <c r="L233" s="10">
        <f ca="1">VLOOKUP(C233,Zwangerschapsverlof!$B$66:$B$72,1,1)</f>
        <v>0</v>
      </c>
      <c r="M233" s="10">
        <f ca="1">INDEX(Zwangerschapsverlof!$C$66:$C$72,N233)</f>
        <v>0</v>
      </c>
      <c r="N233" s="89">
        <f ca="1">MATCH(L233,Zwangerschapsverlof!$B$66:$B$72,0)</f>
        <v>1</v>
      </c>
      <c r="O233" s="6">
        <f t="shared" ca="1" si="44"/>
        <v>0</v>
      </c>
      <c r="P233" s="10">
        <f ca="1">VLOOKUP(C233,Zwangerschapsverlof!$B$80:$B$86,1,1)</f>
        <v>0</v>
      </c>
      <c r="Q233" s="10">
        <f ca="1">INDEX(Zwangerschapsverlof!$C$80:$C$86,R233)</f>
        <v>0</v>
      </c>
      <c r="R233" s="89">
        <f ca="1">MATCH(P233,Zwangerschapsverlof!$B$80:$B$86,0)</f>
        <v>1</v>
      </c>
      <c r="S233" s="6">
        <f t="shared" ca="1" si="45"/>
        <v>0</v>
      </c>
      <c r="T233" s="37">
        <f t="shared" ca="1" si="40"/>
        <v>0</v>
      </c>
      <c r="U233" s="49">
        <f t="shared" si="41"/>
        <v>0</v>
      </c>
      <c r="V233" s="37">
        <f ca="1">IF(AND(H233=0,I233=0,O233=1),INDEX(Zwangerschapsverlof!$B$66:$K$72,N233,3+D233),0)</f>
        <v>0</v>
      </c>
      <c r="W233" s="37">
        <f ca="1">IF(AND(H233=0,I233=0,S233=1),INDEX(Zwangerschapsverlof!$B$80:$K$86,R233,3+D233),0)</f>
        <v>0</v>
      </c>
      <c r="X233" s="110">
        <f t="shared" ca="1" si="42"/>
        <v>9</v>
      </c>
    </row>
    <row r="234" spans="2:24">
      <c r="B234" s="48">
        <f t="shared" ca="1" si="35"/>
        <v>45106</v>
      </c>
      <c r="C234" s="10">
        <f t="shared" ca="1" si="43"/>
        <v>45106</v>
      </c>
      <c r="D234" s="6">
        <f t="shared" ca="1" si="36"/>
        <v>4</v>
      </c>
      <c r="E234" s="10">
        <f ca="1">VLOOKUP(C234,Vakantie!O:O,1,1)</f>
        <v>45045</v>
      </c>
      <c r="F234" s="10">
        <f ca="1">INDEX(Vakantie!P:P,MATCH(E234,Vakantie!O:O,0))</f>
        <v>45053</v>
      </c>
      <c r="G234" s="6" t="str">
        <f ca="1">INDEX(Vakantie!Q:Q,MATCH(E234,Vakantie!O:O,0))</f>
        <v>Mei</v>
      </c>
      <c r="H234" s="6">
        <f t="shared" ca="1" si="37"/>
        <v>0</v>
      </c>
      <c r="I234" s="6">
        <f ca="1">IFERROR(  MIN(1, VLOOKUP(C234,Vakantie!Z:Z,1,0)   ),0)</f>
        <v>0</v>
      </c>
      <c r="J234" s="6">
        <f t="shared" ca="1" si="38"/>
        <v>0</v>
      </c>
      <c r="K234" s="6">
        <f t="shared" si="39"/>
        <v>0</v>
      </c>
      <c r="L234" s="10">
        <f ca="1">VLOOKUP(C234,Zwangerschapsverlof!$B$66:$B$72,1,1)</f>
        <v>0</v>
      </c>
      <c r="M234" s="10">
        <f ca="1">INDEX(Zwangerschapsverlof!$C$66:$C$72,N234)</f>
        <v>0</v>
      </c>
      <c r="N234" s="89">
        <f ca="1">MATCH(L234,Zwangerschapsverlof!$B$66:$B$72,0)</f>
        <v>1</v>
      </c>
      <c r="O234" s="6">
        <f t="shared" ca="1" si="44"/>
        <v>0</v>
      </c>
      <c r="P234" s="10">
        <f ca="1">VLOOKUP(C234,Zwangerschapsverlof!$B$80:$B$86,1,1)</f>
        <v>0</v>
      </c>
      <c r="Q234" s="10">
        <f ca="1">INDEX(Zwangerschapsverlof!$C$80:$C$86,R234)</f>
        <v>0</v>
      </c>
      <c r="R234" s="89">
        <f ca="1">MATCH(P234,Zwangerschapsverlof!$B$80:$B$86,0)</f>
        <v>1</v>
      </c>
      <c r="S234" s="6">
        <f t="shared" ca="1" si="45"/>
        <v>0</v>
      </c>
      <c r="T234" s="37">
        <f t="shared" ca="1" si="40"/>
        <v>0</v>
      </c>
      <c r="U234" s="49">
        <f t="shared" si="41"/>
        <v>0</v>
      </c>
      <c r="V234" s="37">
        <f ca="1">IF(AND(H234=0,I234=0,O234=1),INDEX(Zwangerschapsverlof!$B$66:$K$72,N234,3+D234),0)</f>
        <v>0</v>
      </c>
      <c r="W234" s="37">
        <f ca="1">IF(AND(H234=0,I234=0,S234=1),INDEX(Zwangerschapsverlof!$B$80:$K$86,R234,3+D234),0)</f>
        <v>0</v>
      </c>
      <c r="X234" s="110">
        <f t="shared" ca="1" si="42"/>
        <v>9</v>
      </c>
    </row>
    <row r="235" spans="2:24">
      <c r="B235" s="48">
        <f t="shared" ca="1" si="35"/>
        <v>45107</v>
      </c>
      <c r="C235" s="10">
        <f t="shared" ca="1" si="43"/>
        <v>45107</v>
      </c>
      <c r="D235" s="6">
        <f t="shared" ca="1" si="36"/>
        <v>5</v>
      </c>
      <c r="E235" s="10">
        <f ca="1">VLOOKUP(C235,Vakantie!O:O,1,1)</f>
        <v>45045</v>
      </c>
      <c r="F235" s="10">
        <f ca="1">INDEX(Vakantie!P:P,MATCH(E235,Vakantie!O:O,0))</f>
        <v>45053</v>
      </c>
      <c r="G235" s="6" t="str">
        <f ca="1">INDEX(Vakantie!Q:Q,MATCH(E235,Vakantie!O:O,0))</f>
        <v>Mei</v>
      </c>
      <c r="H235" s="6">
        <f t="shared" ca="1" si="37"/>
        <v>0</v>
      </c>
      <c r="I235" s="6">
        <f ca="1">IFERROR(  MIN(1, VLOOKUP(C235,Vakantie!Z:Z,1,0)   ),0)</f>
        <v>0</v>
      </c>
      <c r="J235" s="6">
        <f t="shared" ca="1" si="38"/>
        <v>0</v>
      </c>
      <c r="K235" s="6">
        <f t="shared" si="39"/>
        <v>0</v>
      </c>
      <c r="L235" s="10">
        <f ca="1">VLOOKUP(C235,Zwangerschapsverlof!$B$66:$B$72,1,1)</f>
        <v>0</v>
      </c>
      <c r="M235" s="10">
        <f ca="1">INDEX(Zwangerschapsverlof!$C$66:$C$72,N235)</f>
        <v>0</v>
      </c>
      <c r="N235" s="89">
        <f ca="1">MATCH(L235,Zwangerschapsverlof!$B$66:$B$72,0)</f>
        <v>1</v>
      </c>
      <c r="O235" s="6">
        <f t="shared" ca="1" si="44"/>
        <v>0</v>
      </c>
      <c r="P235" s="10">
        <f ca="1">VLOOKUP(C235,Zwangerschapsverlof!$B$80:$B$86,1,1)</f>
        <v>0</v>
      </c>
      <c r="Q235" s="10">
        <f ca="1">INDEX(Zwangerschapsverlof!$C$80:$C$86,R235)</f>
        <v>0</v>
      </c>
      <c r="R235" s="89">
        <f ca="1">MATCH(P235,Zwangerschapsverlof!$B$80:$B$86,0)</f>
        <v>1</v>
      </c>
      <c r="S235" s="6">
        <f t="shared" ca="1" si="45"/>
        <v>0</v>
      </c>
      <c r="T235" s="37">
        <f t="shared" ca="1" si="40"/>
        <v>0</v>
      </c>
      <c r="U235" s="49">
        <f t="shared" si="41"/>
        <v>0</v>
      </c>
      <c r="V235" s="37">
        <f ca="1">IF(AND(H235=0,I235=0,O235=1),INDEX(Zwangerschapsverlof!$B$66:$K$72,N235,3+D235),0)</f>
        <v>0</v>
      </c>
      <c r="W235" s="37">
        <f ca="1">IF(AND(H235=0,I235=0,S235=1),INDEX(Zwangerschapsverlof!$B$80:$K$86,R235,3+D235),0)</f>
        <v>0</v>
      </c>
      <c r="X235" s="110">
        <f t="shared" ca="1" si="42"/>
        <v>9</v>
      </c>
    </row>
    <row r="236" spans="2:24">
      <c r="B236" s="48">
        <f t="shared" ca="1" si="35"/>
        <v>45108</v>
      </c>
      <c r="C236" s="10">
        <f t="shared" ca="1" si="43"/>
        <v>45108</v>
      </c>
      <c r="D236" s="6">
        <f t="shared" ca="1" si="36"/>
        <v>6</v>
      </c>
      <c r="E236" s="10">
        <f ca="1">VLOOKUP(C236,Vakantie!O:O,1,1)</f>
        <v>45045</v>
      </c>
      <c r="F236" s="10">
        <f ca="1">INDEX(Vakantie!P:P,MATCH(E236,Vakantie!O:O,0))</f>
        <v>45053</v>
      </c>
      <c r="G236" s="6" t="str">
        <f ca="1">INDEX(Vakantie!Q:Q,MATCH(E236,Vakantie!O:O,0))</f>
        <v>Mei</v>
      </c>
      <c r="H236" s="6">
        <f t="shared" ca="1" si="37"/>
        <v>0</v>
      </c>
      <c r="I236" s="6">
        <f ca="1">IFERROR(  MIN(1, VLOOKUP(C236,Vakantie!Z:Z,1,0)   ),0)</f>
        <v>0</v>
      </c>
      <c r="J236" s="6">
        <f t="shared" ca="1" si="38"/>
        <v>0</v>
      </c>
      <c r="K236" s="6">
        <f t="shared" si="39"/>
        <v>0</v>
      </c>
      <c r="L236" s="10">
        <f ca="1">VLOOKUP(C236,Zwangerschapsverlof!$B$66:$B$72,1,1)</f>
        <v>0</v>
      </c>
      <c r="M236" s="10">
        <f ca="1">INDEX(Zwangerschapsverlof!$C$66:$C$72,N236)</f>
        <v>0</v>
      </c>
      <c r="N236" s="89">
        <f ca="1">MATCH(L236,Zwangerschapsverlof!$B$66:$B$72,0)</f>
        <v>1</v>
      </c>
      <c r="O236" s="6">
        <f t="shared" ca="1" si="44"/>
        <v>0</v>
      </c>
      <c r="P236" s="10">
        <f ca="1">VLOOKUP(C236,Zwangerschapsverlof!$B$80:$B$86,1,1)</f>
        <v>0</v>
      </c>
      <c r="Q236" s="10">
        <f ca="1">INDEX(Zwangerschapsverlof!$C$80:$C$86,R236)</f>
        <v>0</v>
      </c>
      <c r="R236" s="89">
        <f ca="1">MATCH(P236,Zwangerschapsverlof!$B$80:$B$86,0)</f>
        <v>1</v>
      </c>
      <c r="S236" s="6">
        <f t="shared" ca="1" si="45"/>
        <v>0</v>
      </c>
      <c r="T236" s="37">
        <f t="shared" ca="1" si="40"/>
        <v>0</v>
      </c>
      <c r="U236" s="49">
        <f t="shared" si="41"/>
        <v>0</v>
      </c>
      <c r="V236" s="37">
        <f ca="1">IF(AND(H236=0,I236=0,O236=1),INDEX(Zwangerschapsverlof!$B$66:$K$72,N236,3+D236),0)</f>
        <v>0</v>
      </c>
      <c r="W236" s="37">
        <f ca="1">IF(AND(H236=0,I236=0,S236=1),INDEX(Zwangerschapsverlof!$B$80:$K$86,R236,3+D236),0)</f>
        <v>0</v>
      </c>
      <c r="X236" s="110">
        <f t="shared" ca="1" si="42"/>
        <v>9</v>
      </c>
    </row>
    <row r="237" spans="2:24">
      <c r="B237" s="48">
        <f t="shared" ca="1" si="35"/>
        <v>45109</v>
      </c>
      <c r="C237" s="10">
        <f t="shared" ca="1" si="43"/>
        <v>45109</v>
      </c>
      <c r="D237" s="6">
        <f t="shared" ca="1" si="36"/>
        <v>7</v>
      </c>
      <c r="E237" s="10">
        <f ca="1">VLOOKUP(C237,Vakantie!O:O,1,1)</f>
        <v>45045</v>
      </c>
      <c r="F237" s="10">
        <f ca="1">INDEX(Vakantie!P:P,MATCH(E237,Vakantie!O:O,0))</f>
        <v>45053</v>
      </c>
      <c r="G237" s="6" t="str">
        <f ca="1">INDEX(Vakantie!Q:Q,MATCH(E237,Vakantie!O:O,0))</f>
        <v>Mei</v>
      </c>
      <c r="H237" s="6">
        <f t="shared" ca="1" si="37"/>
        <v>0</v>
      </c>
      <c r="I237" s="6">
        <f ca="1">IFERROR(  MIN(1, VLOOKUP(C237,Vakantie!Z:Z,1,0)   ),0)</f>
        <v>0</v>
      </c>
      <c r="J237" s="6">
        <f t="shared" ca="1" si="38"/>
        <v>0</v>
      </c>
      <c r="K237" s="6">
        <f t="shared" si="39"/>
        <v>0</v>
      </c>
      <c r="L237" s="10">
        <f ca="1">VLOOKUP(C237,Zwangerschapsverlof!$B$66:$B$72,1,1)</f>
        <v>0</v>
      </c>
      <c r="M237" s="10">
        <f ca="1">INDEX(Zwangerschapsverlof!$C$66:$C$72,N237)</f>
        <v>0</v>
      </c>
      <c r="N237" s="89">
        <f ca="1">MATCH(L237,Zwangerschapsverlof!$B$66:$B$72,0)</f>
        <v>1</v>
      </c>
      <c r="O237" s="6">
        <f t="shared" ca="1" si="44"/>
        <v>0</v>
      </c>
      <c r="P237" s="10">
        <f ca="1">VLOOKUP(C237,Zwangerschapsverlof!$B$80:$B$86,1,1)</f>
        <v>0</v>
      </c>
      <c r="Q237" s="10">
        <f ca="1">INDEX(Zwangerschapsverlof!$C$80:$C$86,R237)</f>
        <v>0</v>
      </c>
      <c r="R237" s="89">
        <f ca="1">MATCH(P237,Zwangerschapsverlof!$B$80:$B$86,0)</f>
        <v>1</v>
      </c>
      <c r="S237" s="6">
        <f t="shared" ca="1" si="45"/>
        <v>0</v>
      </c>
      <c r="T237" s="37">
        <f t="shared" ca="1" si="40"/>
        <v>0</v>
      </c>
      <c r="U237" s="49">
        <f t="shared" si="41"/>
        <v>0</v>
      </c>
      <c r="V237" s="37">
        <f ca="1">IF(AND(H237=0,I237=0,O237=1),INDEX(Zwangerschapsverlof!$B$66:$K$72,N237,3+D237),0)</f>
        <v>0</v>
      </c>
      <c r="W237" s="37">
        <f ca="1">IF(AND(H237=0,I237=0,S237=1),INDEX(Zwangerschapsverlof!$B$80:$K$86,R237,3+D237),0)</f>
        <v>0</v>
      </c>
      <c r="X237" s="110">
        <f t="shared" ca="1" si="42"/>
        <v>9</v>
      </c>
    </row>
    <row r="238" spans="2:24">
      <c r="B238" s="48">
        <f t="shared" ca="1" si="35"/>
        <v>45110</v>
      </c>
      <c r="C238" s="10">
        <f t="shared" ca="1" si="43"/>
        <v>45110</v>
      </c>
      <c r="D238" s="6">
        <f t="shared" ca="1" si="36"/>
        <v>1</v>
      </c>
      <c r="E238" s="10">
        <f ca="1">VLOOKUP(C238,Vakantie!O:O,1,1)</f>
        <v>45045</v>
      </c>
      <c r="F238" s="10">
        <f ca="1">INDEX(Vakantie!P:P,MATCH(E238,Vakantie!O:O,0))</f>
        <v>45053</v>
      </c>
      <c r="G238" s="6" t="str">
        <f ca="1">INDEX(Vakantie!Q:Q,MATCH(E238,Vakantie!O:O,0))</f>
        <v>Mei</v>
      </c>
      <c r="H238" s="6">
        <f t="shared" ca="1" si="37"/>
        <v>0</v>
      </c>
      <c r="I238" s="6">
        <f ca="1">IFERROR(  MIN(1, VLOOKUP(C238,Vakantie!Z:Z,1,0)   ),0)</f>
        <v>0</v>
      </c>
      <c r="J238" s="6">
        <f t="shared" ca="1" si="38"/>
        <v>0</v>
      </c>
      <c r="K238" s="6">
        <f t="shared" si="39"/>
        <v>0</v>
      </c>
      <c r="L238" s="10">
        <f ca="1">VLOOKUP(C238,Zwangerschapsverlof!$B$66:$B$72,1,1)</f>
        <v>0</v>
      </c>
      <c r="M238" s="10">
        <f ca="1">INDEX(Zwangerschapsverlof!$C$66:$C$72,N238)</f>
        <v>0</v>
      </c>
      <c r="N238" s="89">
        <f ca="1">MATCH(L238,Zwangerschapsverlof!$B$66:$B$72,0)</f>
        <v>1</v>
      </c>
      <c r="O238" s="6">
        <f t="shared" ca="1" si="44"/>
        <v>0</v>
      </c>
      <c r="P238" s="10">
        <f ca="1">VLOOKUP(C238,Zwangerschapsverlof!$B$80:$B$86,1,1)</f>
        <v>0</v>
      </c>
      <c r="Q238" s="10">
        <f ca="1">INDEX(Zwangerschapsverlof!$C$80:$C$86,R238)</f>
        <v>0</v>
      </c>
      <c r="R238" s="89">
        <f ca="1">MATCH(P238,Zwangerschapsverlof!$B$80:$B$86,0)</f>
        <v>1</v>
      </c>
      <c r="S238" s="6">
        <f t="shared" ca="1" si="45"/>
        <v>0</v>
      </c>
      <c r="T238" s="37">
        <f t="shared" ca="1" si="40"/>
        <v>0</v>
      </c>
      <c r="U238" s="49">
        <f t="shared" si="41"/>
        <v>0</v>
      </c>
      <c r="V238" s="37">
        <f ca="1">IF(AND(H238=0,I238=0,O238=1),INDEX(Zwangerschapsverlof!$B$66:$K$72,N238,3+D238),0)</f>
        <v>0</v>
      </c>
      <c r="W238" s="37">
        <f ca="1">IF(AND(H238=0,I238=0,S238=1),INDEX(Zwangerschapsverlof!$B$80:$K$86,R238,3+D238),0)</f>
        <v>0</v>
      </c>
      <c r="X238" s="110">
        <f t="shared" ca="1" si="42"/>
        <v>9</v>
      </c>
    </row>
    <row r="239" spans="2:24">
      <c r="B239" s="48">
        <f t="shared" ca="1" si="35"/>
        <v>45111</v>
      </c>
      <c r="C239" s="10">
        <f t="shared" ca="1" si="43"/>
        <v>45111</v>
      </c>
      <c r="D239" s="6">
        <f t="shared" ca="1" si="36"/>
        <v>2</v>
      </c>
      <c r="E239" s="10">
        <f ca="1">VLOOKUP(C239,Vakantie!O:O,1,1)</f>
        <v>45045</v>
      </c>
      <c r="F239" s="10">
        <f ca="1">INDEX(Vakantie!P:P,MATCH(E239,Vakantie!O:O,0))</f>
        <v>45053</v>
      </c>
      <c r="G239" s="6" t="str">
        <f ca="1">INDEX(Vakantie!Q:Q,MATCH(E239,Vakantie!O:O,0))</f>
        <v>Mei</v>
      </c>
      <c r="H239" s="6">
        <f t="shared" ca="1" si="37"/>
        <v>0</v>
      </c>
      <c r="I239" s="6">
        <f ca="1">IFERROR(  MIN(1, VLOOKUP(C239,Vakantie!Z:Z,1,0)   ),0)</f>
        <v>0</v>
      </c>
      <c r="J239" s="6">
        <f t="shared" ca="1" si="38"/>
        <v>0</v>
      </c>
      <c r="K239" s="6">
        <f t="shared" si="39"/>
        <v>0</v>
      </c>
      <c r="L239" s="10">
        <f ca="1">VLOOKUP(C239,Zwangerschapsverlof!$B$66:$B$72,1,1)</f>
        <v>0</v>
      </c>
      <c r="M239" s="10">
        <f ca="1">INDEX(Zwangerschapsverlof!$C$66:$C$72,N239)</f>
        <v>0</v>
      </c>
      <c r="N239" s="89">
        <f ca="1">MATCH(L239,Zwangerschapsverlof!$B$66:$B$72,0)</f>
        <v>1</v>
      </c>
      <c r="O239" s="6">
        <f t="shared" ca="1" si="44"/>
        <v>0</v>
      </c>
      <c r="P239" s="10">
        <f ca="1">VLOOKUP(C239,Zwangerschapsverlof!$B$80:$B$86,1,1)</f>
        <v>0</v>
      </c>
      <c r="Q239" s="10">
        <f ca="1">INDEX(Zwangerschapsverlof!$C$80:$C$86,R239)</f>
        <v>0</v>
      </c>
      <c r="R239" s="89">
        <f ca="1">MATCH(P239,Zwangerschapsverlof!$B$80:$B$86,0)</f>
        <v>1</v>
      </c>
      <c r="S239" s="6">
        <f t="shared" ca="1" si="45"/>
        <v>0</v>
      </c>
      <c r="T239" s="37">
        <f t="shared" ca="1" si="40"/>
        <v>0</v>
      </c>
      <c r="U239" s="49">
        <f t="shared" si="41"/>
        <v>0</v>
      </c>
      <c r="V239" s="37">
        <f ca="1">IF(AND(H239=0,I239=0,O239=1),INDEX(Zwangerschapsverlof!$B$66:$K$72,N239,3+D239),0)</f>
        <v>0</v>
      </c>
      <c r="W239" s="37">
        <f ca="1">IF(AND(H239=0,I239=0,S239=1),INDEX(Zwangerschapsverlof!$B$80:$K$86,R239,3+D239),0)</f>
        <v>0</v>
      </c>
      <c r="X239" s="110">
        <f t="shared" ca="1" si="42"/>
        <v>9</v>
      </c>
    </row>
    <row r="240" spans="2:24">
      <c r="B240" s="48">
        <f t="shared" ca="1" si="35"/>
        <v>45112</v>
      </c>
      <c r="C240" s="10">
        <f t="shared" ca="1" si="43"/>
        <v>45112</v>
      </c>
      <c r="D240" s="6">
        <f t="shared" ca="1" si="36"/>
        <v>3</v>
      </c>
      <c r="E240" s="10">
        <f ca="1">VLOOKUP(C240,Vakantie!O:O,1,1)</f>
        <v>45045</v>
      </c>
      <c r="F240" s="10">
        <f ca="1">INDEX(Vakantie!P:P,MATCH(E240,Vakantie!O:O,0))</f>
        <v>45053</v>
      </c>
      <c r="G240" s="6" t="str">
        <f ca="1">INDEX(Vakantie!Q:Q,MATCH(E240,Vakantie!O:O,0))</f>
        <v>Mei</v>
      </c>
      <c r="H240" s="6">
        <f t="shared" ca="1" si="37"/>
        <v>0</v>
      </c>
      <c r="I240" s="6">
        <f ca="1">IFERROR(  MIN(1, VLOOKUP(C240,Vakantie!Z:Z,1,0)   ),0)</f>
        <v>0</v>
      </c>
      <c r="J240" s="6">
        <f t="shared" ca="1" si="38"/>
        <v>0</v>
      </c>
      <c r="K240" s="6">
        <f t="shared" si="39"/>
        <v>0</v>
      </c>
      <c r="L240" s="10">
        <f ca="1">VLOOKUP(C240,Zwangerschapsverlof!$B$66:$B$72,1,1)</f>
        <v>0</v>
      </c>
      <c r="M240" s="10">
        <f ca="1">INDEX(Zwangerschapsverlof!$C$66:$C$72,N240)</f>
        <v>0</v>
      </c>
      <c r="N240" s="89">
        <f ca="1">MATCH(L240,Zwangerschapsverlof!$B$66:$B$72,0)</f>
        <v>1</v>
      </c>
      <c r="O240" s="6">
        <f t="shared" ca="1" si="44"/>
        <v>0</v>
      </c>
      <c r="P240" s="10">
        <f ca="1">VLOOKUP(C240,Zwangerschapsverlof!$B$80:$B$86,1,1)</f>
        <v>0</v>
      </c>
      <c r="Q240" s="10">
        <f ca="1">INDEX(Zwangerschapsverlof!$C$80:$C$86,R240)</f>
        <v>0</v>
      </c>
      <c r="R240" s="89">
        <f ca="1">MATCH(P240,Zwangerschapsverlof!$B$80:$B$86,0)</f>
        <v>1</v>
      </c>
      <c r="S240" s="6">
        <f t="shared" ca="1" si="45"/>
        <v>0</v>
      </c>
      <c r="T240" s="37">
        <f t="shared" ca="1" si="40"/>
        <v>0</v>
      </c>
      <c r="U240" s="49">
        <f t="shared" si="41"/>
        <v>0</v>
      </c>
      <c r="V240" s="37">
        <f ca="1">IF(AND(H240=0,I240=0,O240=1),INDEX(Zwangerschapsverlof!$B$66:$K$72,N240,3+D240),0)</f>
        <v>0</v>
      </c>
      <c r="W240" s="37">
        <f ca="1">IF(AND(H240=0,I240=0,S240=1),INDEX(Zwangerschapsverlof!$B$80:$K$86,R240,3+D240),0)</f>
        <v>0</v>
      </c>
      <c r="X240" s="110">
        <f t="shared" ca="1" si="42"/>
        <v>9</v>
      </c>
    </row>
    <row r="241" spans="2:24">
      <c r="B241" s="48">
        <f t="shared" ca="1" si="35"/>
        <v>45113</v>
      </c>
      <c r="C241" s="10">
        <f t="shared" ca="1" si="43"/>
        <v>45113</v>
      </c>
      <c r="D241" s="6">
        <f t="shared" ca="1" si="36"/>
        <v>4</v>
      </c>
      <c r="E241" s="10">
        <f ca="1">VLOOKUP(C241,Vakantie!O:O,1,1)</f>
        <v>45045</v>
      </c>
      <c r="F241" s="10">
        <f ca="1">INDEX(Vakantie!P:P,MATCH(E241,Vakantie!O:O,0))</f>
        <v>45053</v>
      </c>
      <c r="G241" s="6" t="str">
        <f ca="1">INDEX(Vakantie!Q:Q,MATCH(E241,Vakantie!O:O,0))</f>
        <v>Mei</v>
      </c>
      <c r="H241" s="6">
        <f t="shared" ca="1" si="37"/>
        <v>0</v>
      </c>
      <c r="I241" s="6">
        <f ca="1">IFERROR(  MIN(1, VLOOKUP(C241,Vakantie!Z:Z,1,0)   ),0)</f>
        <v>0</v>
      </c>
      <c r="J241" s="6">
        <f t="shared" ca="1" si="38"/>
        <v>0</v>
      </c>
      <c r="K241" s="6">
        <f t="shared" si="39"/>
        <v>0</v>
      </c>
      <c r="L241" s="10">
        <f ca="1">VLOOKUP(C241,Zwangerschapsverlof!$B$66:$B$72,1,1)</f>
        <v>0</v>
      </c>
      <c r="M241" s="10">
        <f ca="1">INDEX(Zwangerschapsverlof!$C$66:$C$72,N241)</f>
        <v>0</v>
      </c>
      <c r="N241" s="89">
        <f ca="1">MATCH(L241,Zwangerschapsverlof!$B$66:$B$72,0)</f>
        <v>1</v>
      </c>
      <c r="O241" s="6">
        <f t="shared" ca="1" si="44"/>
        <v>0</v>
      </c>
      <c r="P241" s="10">
        <f ca="1">VLOOKUP(C241,Zwangerschapsverlof!$B$80:$B$86,1,1)</f>
        <v>0</v>
      </c>
      <c r="Q241" s="10">
        <f ca="1">INDEX(Zwangerschapsverlof!$C$80:$C$86,R241)</f>
        <v>0</v>
      </c>
      <c r="R241" s="89">
        <f ca="1">MATCH(P241,Zwangerschapsverlof!$B$80:$B$86,0)</f>
        <v>1</v>
      </c>
      <c r="S241" s="6">
        <f t="shared" ca="1" si="45"/>
        <v>0</v>
      </c>
      <c r="T241" s="37">
        <f t="shared" ca="1" si="40"/>
        <v>0</v>
      </c>
      <c r="U241" s="49">
        <f t="shared" si="41"/>
        <v>0</v>
      </c>
      <c r="V241" s="37">
        <f ca="1">IF(AND(H241=0,I241=0,O241=1),INDEX(Zwangerschapsverlof!$B$66:$K$72,N241,3+D241),0)</f>
        <v>0</v>
      </c>
      <c r="W241" s="37">
        <f ca="1">IF(AND(H241=0,I241=0,S241=1),INDEX(Zwangerschapsverlof!$B$80:$K$86,R241,3+D241),0)</f>
        <v>0</v>
      </c>
      <c r="X241" s="110">
        <f t="shared" ca="1" si="42"/>
        <v>9</v>
      </c>
    </row>
    <row r="242" spans="2:24">
      <c r="B242" s="48">
        <f t="shared" ca="1" si="35"/>
        <v>45114</v>
      </c>
      <c r="C242" s="10">
        <f t="shared" ca="1" si="43"/>
        <v>45114</v>
      </c>
      <c r="D242" s="6">
        <f t="shared" ca="1" si="36"/>
        <v>5</v>
      </c>
      <c r="E242" s="10">
        <f ca="1">VLOOKUP(C242,Vakantie!O:O,1,1)</f>
        <v>45045</v>
      </c>
      <c r="F242" s="10">
        <f ca="1">INDEX(Vakantie!P:P,MATCH(E242,Vakantie!O:O,0))</f>
        <v>45053</v>
      </c>
      <c r="G242" s="6" t="str">
        <f ca="1">INDEX(Vakantie!Q:Q,MATCH(E242,Vakantie!O:O,0))</f>
        <v>Mei</v>
      </c>
      <c r="H242" s="6">
        <f t="shared" ca="1" si="37"/>
        <v>0</v>
      </c>
      <c r="I242" s="6">
        <f ca="1">IFERROR(  MIN(1, VLOOKUP(C242,Vakantie!Z:Z,1,0)   ),0)</f>
        <v>0</v>
      </c>
      <c r="J242" s="6">
        <f t="shared" ca="1" si="38"/>
        <v>0</v>
      </c>
      <c r="K242" s="6">
        <f t="shared" si="39"/>
        <v>0</v>
      </c>
      <c r="L242" s="10">
        <f ca="1">VLOOKUP(C242,Zwangerschapsverlof!$B$66:$B$72,1,1)</f>
        <v>0</v>
      </c>
      <c r="M242" s="10">
        <f ca="1">INDEX(Zwangerschapsverlof!$C$66:$C$72,N242)</f>
        <v>0</v>
      </c>
      <c r="N242" s="89">
        <f ca="1">MATCH(L242,Zwangerschapsverlof!$B$66:$B$72,0)</f>
        <v>1</v>
      </c>
      <c r="O242" s="6">
        <f t="shared" ca="1" si="44"/>
        <v>0</v>
      </c>
      <c r="P242" s="10">
        <f ca="1">VLOOKUP(C242,Zwangerschapsverlof!$B$80:$B$86,1,1)</f>
        <v>0</v>
      </c>
      <c r="Q242" s="10">
        <f ca="1">INDEX(Zwangerschapsverlof!$C$80:$C$86,R242)</f>
        <v>0</v>
      </c>
      <c r="R242" s="89">
        <f ca="1">MATCH(P242,Zwangerschapsverlof!$B$80:$B$86,0)</f>
        <v>1</v>
      </c>
      <c r="S242" s="6">
        <f t="shared" ca="1" si="45"/>
        <v>0</v>
      </c>
      <c r="T242" s="37">
        <f t="shared" ca="1" si="40"/>
        <v>0</v>
      </c>
      <c r="U242" s="49">
        <f t="shared" si="41"/>
        <v>0</v>
      </c>
      <c r="V242" s="37">
        <f ca="1">IF(AND(H242=0,I242=0,O242=1),INDEX(Zwangerschapsverlof!$B$66:$K$72,N242,3+D242),0)</f>
        <v>0</v>
      </c>
      <c r="W242" s="37">
        <f ca="1">IF(AND(H242=0,I242=0,S242=1),INDEX(Zwangerschapsverlof!$B$80:$K$86,R242,3+D242),0)</f>
        <v>0</v>
      </c>
      <c r="X242" s="110">
        <f t="shared" ca="1" si="42"/>
        <v>9</v>
      </c>
    </row>
    <row r="243" spans="2:24">
      <c r="B243" s="48">
        <f t="shared" ca="1" si="35"/>
        <v>45115</v>
      </c>
      <c r="C243" s="10">
        <f t="shared" ca="1" si="43"/>
        <v>45115</v>
      </c>
      <c r="D243" s="6">
        <f t="shared" ca="1" si="36"/>
        <v>6</v>
      </c>
      <c r="E243" s="10">
        <f ca="1">VLOOKUP(C243,Vakantie!O:O,1,1)</f>
        <v>45045</v>
      </c>
      <c r="F243" s="10">
        <f ca="1">INDEX(Vakantie!P:P,MATCH(E243,Vakantie!O:O,0))</f>
        <v>45053</v>
      </c>
      <c r="G243" s="6" t="str">
        <f ca="1">INDEX(Vakantie!Q:Q,MATCH(E243,Vakantie!O:O,0))</f>
        <v>Mei</v>
      </c>
      <c r="H243" s="6">
        <f t="shared" ca="1" si="37"/>
        <v>0</v>
      </c>
      <c r="I243" s="6">
        <f ca="1">IFERROR(  MIN(1, VLOOKUP(C243,Vakantie!Z:Z,1,0)   ),0)</f>
        <v>0</v>
      </c>
      <c r="J243" s="6">
        <f t="shared" ca="1" si="38"/>
        <v>0</v>
      </c>
      <c r="K243" s="6">
        <f t="shared" si="39"/>
        <v>0</v>
      </c>
      <c r="L243" s="10">
        <f ca="1">VLOOKUP(C243,Zwangerschapsverlof!$B$66:$B$72,1,1)</f>
        <v>0</v>
      </c>
      <c r="M243" s="10">
        <f ca="1">INDEX(Zwangerschapsverlof!$C$66:$C$72,N243)</f>
        <v>0</v>
      </c>
      <c r="N243" s="89">
        <f ca="1">MATCH(L243,Zwangerschapsverlof!$B$66:$B$72,0)</f>
        <v>1</v>
      </c>
      <c r="O243" s="6">
        <f t="shared" ca="1" si="44"/>
        <v>0</v>
      </c>
      <c r="P243" s="10">
        <f ca="1">VLOOKUP(C243,Zwangerschapsverlof!$B$80:$B$86,1,1)</f>
        <v>0</v>
      </c>
      <c r="Q243" s="10">
        <f ca="1">INDEX(Zwangerschapsverlof!$C$80:$C$86,R243)</f>
        <v>0</v>
      </c>
      <c r="R243" s="89">
        <f ca="1">MATCH(P243,Zwangerschapsverlof!$B$80:$B$86,0)</f>
        <v>1</v>
      </c>
      <c r="S243" s="6">
        <f t="shared" ca="1" si="45"/>
        <v>0</v>
      </c>
      <c r="T243" s="37">
        <f t="shared" ca="1" si="40"/>
        <v>0</v>
      </c>
      <c r="U243" s="49">
        <f t="shared" si="41"/>
        <v>0</v>
      </c>
      <c r="V243" s="37">
        <f ca="1">IF(AND(H243=0,I243=0,O243=1),INDEX(Zwangerschapsverlof!$B$66:$K$72,N243,3+D243),0)</f>
        <v>0</v>
      </c>
      <c r="W243" s="37">
        <f ca="1">IF(AND(H243=0,I243=0,S243=1),INDEX(Zwangerschapsverlof!$B$80:$K$86,R243,3+D243),0)</f>
        <v>0</v>
      </c>
      <c r="X243" s="110">
        <f t="shared" ca="1" si="42"/>
        <v>9</v>
      </c>
    </row>
    <row r="244" spans="2:24">
      <c r="B244" s="48">
        <f t="shared" ca="1" si="35"/>
        <v>45116</v>
      </c>
      <c r="C244" s="10">
        <f t="shared" ca="1" si="43"/>
        <v>45116</v>
      </c>
      <c r="D244" s="6">
        <f t="shared" ca="1" si="36"/>
        <v>7</v>
      </c>
      <c r="E244" s="10">
        <f ca="1">VLOOKUP(C244,Vakantie!O:O,1,1)</f>
        <v>45045</v>
      </c>
      <c r="F244" s="10">
        <f ca="1">INDEX(Vakantie!P:P,MATCH(E244,Vakantie!O:O,0))</f>
        <v>45053</v>
      </c>
      <c r="G244" s="6" t="str">
        <f ca="1">INDEX(Vakantie!Q:Q,MATCH(E244,Vakantie!O:O,0))</f>
        <v>Mei</v>
      </c>
      <c r="H244" s="6">
        <f t="shared" ca="1" si="37"/>
        <v>0</v>
      </c>
      <c r="I244" s="6">
        <f ca="1">IFERROR(  MIN(1, VLOOKUP(C244,Vakantie!Z:Z,1,0)   ),0)</f>
        <v>0</v>
      </c>
      <c r="J244" s="6">
        <f t="shared" ca="1" si="38"/>
        <v>0</v>
      </c>
      <c r="K244" s="6">
        <f t="shared" si="39"/>
        <v>0</v>
      </c>
      <c r="L244" s="10">
        <f ca="1">VLOOKUP(C244,Zwangerschapsverlof!$B$66:$B$72,1,1)</f>
        <v>0</v>
      </c>
      <c r="M244" s="10">
        <f ca="1">INDEX(Zwangerschapsverlof!$C$66:$C$72,N244)</f>
        <v>0</v>
      </c>
      <c r="N244" s="89">
        <f ca="1">MATCH(L244,Zwangerschapsverlof!$B$66:$B$72,0)</f>
        <v>1</v>
      </c>
      <c r="O244" s="6">
        <f t="shared" ca="1" si="44"/>
        <v>0</v>
      </c>
      <c r="P244" s="10">
        <f ca="1">VLOOKUP(C244,Zwangerschapsverlof!$B$80:$B$86,1,1)</f>
        <v>0</v>
      </c>
      <c r="Q244" s="10">
        <f ca="1">INDEX(Zwangerschapsverlof!$C$80:$C$86,R244)</f>
        <v>0</v>
      </c>
      <c r="R244" s="89">
        <f ca="1">MATCH(P244,Zwangerschapsverlof!$B$80:$B$86,0)</f>
        <v>1</v>
      </c>
      <c r="S244" s="6">
        <f t="shared" ca="1" si="45"/>
        <v>0</v>
      </c>
      <c r="T244" s="37">
        <f t="shared" ca="1" si="40"/>
        <v>0</v>
      </c>
      <c r="U244" s="49">
        <f t="shared" si="41"/>
        <v>0</v>
      </c>
      <c r="V244" s="37">
        <f ca="1">IF(AND(H244=0,I244=0,O244=1),INDEX(Zwangerschapsverlof!$B$66:$K$72,N244,3+D244),0)</f>
        <v>0</v>
      </c>
      <c r="W244" s="37">
        <f ca="1">IF(AND(H244=0,I244=0,S244=1),INDEX(Zwangerschapsverlof!$B$80:$K$86,R244,3+D244),0)</f>
        <v>0</v>
      </c>
      <c r="X244" s="110">
        <f t="shared" ca="1" si="42"/>
        <v>9</v>
      </c>
    </row>
    <row r="245" spans="2:24">
      <c r="B245" s="48">
        <f t="shared" ca="1" si="35"/>
        <v>45117</v>
      </c>
      <c r="C245" s="10">
        <f t="shared" ca="1" si="43"/>
        <v>45117</v>
      </c>
      <c r="D245" s="6">
        <f t="shared" ca="1" si="36"/>
        <v>1</v>
      </c>
      <c r="E245" s="10">
        <f ca="1">VLOOKUP(C245,Vakantie!O:O,1,1)</f>
        <v>45045</v>
      </c>
      <c r="F245" s="10">
        <f ca="1">INDEX(Vakantie!P:P,MATCH(E245,Vakantie!O:O,0))</f>
        <v>45053</v>
      </c>
      <c r="G245" s="6" t="str">
        <f ca="1">INDEX(Vakantie!Q:Q,MATCH(E245,Vakantie!O:O,0))</f>
        <v>Mei</v>
      </c>
      <c r="H245" s="6">
        <f t="shared" ca="1" si="37"/>
        <v>0</v>
      </c>
      <c r="I245" s="6">
        <f ca="1">IFERROR(  MIN(1, VLOOKUP(C245,Vakantie!Z:Z,1,0)   ),0)</f>
        <v>0</v>
      </c>
      <c r="J245" s="6">
        <f t="shared" ca="1" si="38"/>
        <v>0</v>
      </c>
      <c r="K245" s="6">
        <f t="shared" si="39"/>
        <v>0</v>
      </c>
      <c r="L245" s="10">
        <f ca="1">VLOOKUP(C245,Zwangerschapsverlof!$B$66:$B$72,1,1)</f>
        <v>0</v>
      </c>
      <c r="M245" s="10">
        <f ca="1">INDEX(Zwangerschapsverlof!$C$66:$C$72,N245)</f>
        <v>0</v>
      </c>
      <c r="N245" s="89">
        <f ca="1">MATCH(L245,Zwangerschapsverlof!$B$66:$B$72,0)</f>
        <v>1</v>
      </c>
      <c r="O245" s="6">
        <f t="shared" ca="1" si="44"/>
        <v>0</v>
      </c>
      <c r="P245" s="10">
        <f ca="1">VLOOKUP(C245,Zwangerschapsverlof!$B$80:$B$86,1,1)</f>
        <v>0</v>
      </c>
      <c r="Q245" s="10">
        <f ca="1">INDEX(Zwangerschapsverlof!$C$80:$C$86,R245)</f>
        <v>0</v>
      </c>
      <c r="R245" s="89">
        <f ca="1">MATCH(P245,Zwangerschapsverlof!$B$80:$B$86,0)</f>
        <v>1</v>
      </c>
      <c r="S245" s="6">
        <f t="shared" ca="1" si="45"/>
        <v>0</v>
      </c>
      <c r="T245" s="37">
        <f t="shared" ca="1" si="40"/>
        <v>0</v>
      </c>
      <c r="U245" s="49">
        <f t="shared" si="41"/>
        <v>0</v>
      </c>
      <c r="V245" s="37">
        <f ca="1">IF(AND(H245=0,I245=0,O245=1),INDEX(Zwangerschapsverlof!$B$66:$K$72,N245,3+D245),0)</f>
        <v>0</v>
      </c>
      <c r="W245" s="37">
        <f ca="1">IF(AND(H245=0,I245=0,S245=1),INDEX(Zwangerschapsverlof!$B$80:$K$86,R245,3+D245),0)</f>
        <v>0</v>
      </c>
      <c r="X245" s="110">
        <f t="shared" ca="1" si="42"/>
        <v>9</v>
      </c>
    </row>
    <row r="246" spans="2:24">
      <c r="B246" s="48">
        <f t="shared" ca="1" si="35"/>
        <v>45118</v>
      </c>
      <c r="C246" s="10">
        <f t="shared" ca="1" si="43"/>
        <v>45118</v>
      </c>
      <c r="D246" s="6">
        <f t="shared" ca="1" si="36"/>
        <v>2</v>
      </c>
      <c r="E246" s="10">
        <f ca="1">VLOOKUP(C246,Vakantie!O:O,1,1)</f>
        <v>45045</v>
      </c>
      <c r="F246" s="10">
        <f ca="1">INDEX(Vakantie!P:P,MATCH(E246,Vakantie!O:O,0))</f>
        <v>45053</v>
      </c>
      <c r="G246" s="6" t="str">
        <f ca="1">INDEX(Vakantie!Q:Q,MATCH(E246,Vakantie!O:O,0))</f>
        <v>Mei</v>
      </c>
      <c r="H246" s="6">
        <f t="shared" ca="1" si="37"/>
        <v>0</v>
      </c>
      <c r="I246" s="6">
        <f ca="1">IFERROR(  MIN(1, VLOOKUP(C246,Vakantie!Z:Z,1,0)   ),0)</f>
        <v>0</v>
      </c>
      <c r="J246" s="6">
        <f t="shared" ca="1" si="38"/>
        <v>0</v>
      </c>
      <c r="K246" s="6">
        <f t="shared" si="39"/>
        <v>0</v>
      </c>
      <c r="L246" s="10">
        <f ca="1">VLOOKUP(C246,Zwangerschapsverlof!$B$66:$B$72,1,1)</f>
        <v>0</v>
      </c>
      <c r="M246" s="10">
        <f ca="1">INDEX(Zwangerschapsverlof!$C$66:$C$72,N246)</f>
        <v>0</v>
      </c>
      <c r="N246" s="89">
        <f ca="1">MATCH(L246,Zwangerschapsverlof!$B$66:$B$72,0)</f>
        <v>1</v>
      </c>
      <c r="O246" s="6">
        <f t="shared" ca="1" si="44"/>
        <v>0</v>
      </c>
      <c r="P246" s="10">
        <f ca="1">VLOOKUP(C246,Zwangerschapsverlof!$B$80:$B$86,1,1)</f>
        <v>0</v>
      </c>
      <c r="Q246" s="10">
        <f ca="1">INDEX(Zwangerschapsverlof!$C$80:$C$86,R246)</f>
        <v>0</v>
      </c>
      <c r="R246" s="89">
        <f ca="1">MATCH(P246,Zwangerschapsverlof!$B$80:$B$86,0)</f>
        <v>1</v>
      </c>
      <c r="S246" s="6">
        <f t="shared" ca="1" si="45"/>
        <v>0</v>
      </c>
      <c r="T246" s="37">
        <f t="shared" ca="1" si="40"/>
        <v>0</v>
      </c>
      <c r="U246" s="49">
        <f t="shared" si="41"/>
        <v>0</v>
      </c>
      <c r="V246" s="37">
        <f ca="1">IF(AND(H246=0,I246=0,O246=1),INDEX(Zwangerschapsverlof!$B$66:$K$72,N246,3+D246),0)</f>
        <v>0</v>
      </c>
      <c r="W246" s="37">
        <f ca="1">IF(AND(H246=0,I246=0,S246=1),INDEX(Zwangerschapsverlof!$B$80:$K$86,R246,3+D246),0)</f>
        <v>0</v>
      </c>
      <c r="X246" s="110">
        <f t="shared" ca="1" si="42"/>
        <v>9</v>
      </c>
    </row>
    <row r="247" spans="2:24">
      <c r="B247" s="48">
        <f t="shared" ca="1" si="35"/>
        <v>45119</v>
      </c>
      <c r="C247" s="10">
        <f t="shared" ca="1" si="43"/>
        <v>45119</v>
      </c>
      <c r="D247" s="6">
        <f t="shared" ca="1" si="36"/>
        <v>3</v>
      </c>
      <c r="E247" s="10">
        <f ca="1">VLOOKUP(C247,Vakantie!O:O,1,1)</f>
        <v>45045</v>
      </c>
      <c r="F247" s="10">
        <f ca="1">INDEX(Vakantie!P:P,MATCH(E247,Vakantie!O:O,0))</f>
        <v>45053</v>
      </c>
      <c r="G247" s="6" t="str">
        <f ca="1">INDEX(Vakantie!Q:Q,MATCH(E247,Vakantie!O:O,0))</f>
        <v>Mei</v>
      </c>
      <c r="H247" s="6">
        <f t="shared" ca="1" si="37"/>
        <v>0</v>
      </c>
      <c r="I247" s="6">
        <f ca="1">IFERROR(  MIN(1, VLOOKUP(C247,Vakantie!Z:Z,1,0)   ),0)</f>
        <v>0</v>
      </c>
      <c r="J247" s="6">
        <f t="shared" ca="1" si="38"/>
        <v>0</v>
      </c>
      <c r="K247" s="6">
        <f t="shared" si="39"/>
        <v>0</v>
      </c>
      <c r="L247" s="10">
        <f ca="1">VLOOKUP(C247,Zwangerschapsverlof!$B$66:$B$72,1,1)</f>
        <v>0</v>
      </c>
      <c r="M247" s="10">
        <f ca="1">INDEX(Zwangerschapsverlof!$C$66:$C$72,N247)</f>
        <v>0</v>
      </c>
      <c r="N247" s="89">
        <f ca="1">MATCH(L247,Zwangerschapsverlof!$B$66:$B$72,0)</f>
        <v>1</v>
      </c>
      <c r="O247" s="6">
        <f t="shared" ca="1" si="44"/>
        <v>0</v>
      </c>
      <c r="P247" s="10">
        <f ca="1">VLOOKUP(C247,Zwangerschapsverlof!$B$80:$B$86,1,1)</f>
        <v>0</v>
      </c>
      <c r="Q247" s="10">
        <f ca="1">INDEX(Zwangerschapsverlof!$C$80:$C$86,R247)</f>
        <v>0</v>
      </c>
      <c r="R247" s="89">
        <f ca="1">MATCH(P247,Zwangerschapsverlof!$B$80:$B$86,0)</f>
        <v>1</v>
      </c>
      <c r="S247" s="6">
        <f t="shared" ca="1" si="45"/>
        <v>0</v>
      </c>
      <c r="T247" s="37">
        <f t="shared" ca="1" si="40"/>
        <v>0</v>
      </c>
      <c r="U247" s="49">
        <f t="shared" si="41"/>
        <v>0</v>
      </c>
      <c r="V247" s="37">
        <f ca="1">IF(AND(H247=0,I247=0,O247=1),INDEX(Zwangerschapsverlof!$B$66:$K$72,N247,3+D247),0)</f>
        <v>0</v>
      </c>
      <c r="W247" s="37">
        <f ca="1">IF(AND(H247=0,I247=0,S247=1),INDEX(Zwangerschapsverlof!$B$80:$K$86,R247,3+D247),0)</f>
        <v>0</v>
      </c>
      <c r="X247" s="110">
        <f t="shared" ca="1" si="42"/>
        <v>9</v>
      </c>
    </row>
    <row r="248" spans="2:24">
      <c r="B248" s="48">
        <f t="shared" ca="1" si="35"/>
        <v>45120</v>
      </c>
      <c r="C248" s="10">
        <f t="shared" ca="1" si="43"/>
        <v>45120</v>
      </c>
      <c r="D248" s="6">
        <f t="shared" ca="1" si="36"/>
        <v>4</v>
      </c>
      <c r="E248" s="10">
        <f ca="1">VLOOKUP(C248,Vakantie!O:O,1,1)</f>
        <v>45045</v>
      </c>
      <c r="F248" s="10">
        <f ca="1">INDEX(Vakantie!P:P,MATCH(E248,Vakantie!O:O,0))</f>
        <v>45053</v>
      </c>
      <c r="G248" s="6" t="str">
        <f ca="1">INDEX(Vakantie!Q:Q,MATCH(E248,Vakantie!O:O,0))</f>
        <v>Mei</v>
      </c>
      <c r="H248" s="6">
        <f t="shared" ca="1" si="37"/>
        <v>0</v>
      </c>
      <c r="I248" s="6">
        <f ca="1">IFERROR(  MIN(1, VLOOKUP(C248,Vakantie!Z:Z,1,0)   ),0)</f>
        <v>0</v>
      </c>
      <c r="J248" s="6">
        <f t="shared" ca="1" si="38"/>
        <v>0</v>
      </c>
      <c r="K248" s="6">
        <f t="shared" si="39"/>
        <v>0</v>
      </c>
      <c r="L248" s="10">
        <f ca="1">VLOOKUP(C248,Zwangerschapsverlof!$B$66:$B$72,1,1)</f>
        <v>0</v>
      </c>
      <c r="M248" s="10">
        <f ca="1">INDEX(Zwangerschapsverlof!$C$66:$C$72,N248)</f>
        <v>0</v>
      </c>
      <c r="N248" s="89">
        <f ca="1">MATCH(L248,Zwangerschapsverlof!$B$66:$B$72,0)</f>
        <v>1</v>
      </c>
      <c r="O248" s="6">
        <f t="shared" ca="1" si="44"/>
        <v>0</v>
      </c>
      <c r="P248" s="10">
        <f ca="1">VLOOKUP(C248,Zwangerschapsverlof!$B$80:$B$86,1,1)</f>
        <v>0</v>
      </c>
      <c r="Q248" s="10">
        <f ca="1">INDEX(Zwangerschapsverlof!$C$80:$C$86,R248)</f>
        <v>0</v>
      </c>
      <c r="R248" s="89">
        <f ca="1">MATCH(P248,Zwangerschapsverlof!$B$80:$B$86,0)</f>
        <v>1</v>
      </c>
      <c r="S248" s="6">
        <f t="shared" ca="1" si="45"/>
        <v>0</v>
      </c>
      <c r="T248" s="37">
        <f t="shared" ca="1" si="40"/>
        <v>0</v>
      </c>
      <c r="U248" s="49">
        <f t="shared" si="41"/>
        <v>0</v>
      </c>
      <c r="V248" s="37">
        <f ca="1">IF(AND(H248=0,I248=0,O248=1),INDEX(Zwangerschapsverlof!$B$66:$K$72,N248,3+D248),0)</f>
        <v>0</v>
      </c>
      <c r="W248" s="37">
        <f ca="1">IF(AND(H248=0,I248=0,S248=1),INDEX(Zwangerschapsverlof!$B$80:$K$86,R248,3+D248),0)</f>
        <v>0</v>
      </c>
      <c r="X248" s="110">
        <f t="shared" ca="1" si="42"/>
        <v>9</v>
      </c>
    </row>
    <row r="249" spans="2:24">
      <c r="B249" s="48">
        <f t="shared" ca="1" si="35"/>
        <v>45121</v>
      </c>
      <c r="C249" s="10">
        <f t="shared" ca="1" si="43"/>
        <v>45121</v>
      </c>
      <c r="D249" s="6">
        <f t="shared" ca="1" si="36"/>
        <v>5</v>
      </c>
      <c r="E249" s="10">
        <f ca="1">VLOOKUP(C249,Vakantie!O:O,1,1)</f>
        <v>45045</v>
      </c>
      <c r="F249" s="10">
        <f ca="1">INDEX(Vakantie!P:P,MATCH(E249,Vakantie!O:O,0))</f>
        <v>45053</v>
      </c>
      <c r="G249" s="6" t="str">
        <f ca="1">INDEX(Vakantie!Q:Q,MATCH(E249,Vakantie!O:O,0))</f>
        <v>Mei</v>
      </c>
      <c r="H249" s="6">
        <f t="shared" ca="1" si="37"/>
        <v>0</v>
      </c>
      <c r="I249" s="6">
        <f ca="1">IFERROR(  MIN(1, VLOOKUP(C249,Vakantie!Z:Z,1,0)   ),0)</f>
        <v>0</v>
      </c>
      <c r="J249" s="6">
        <f t="shared" ca="1" si="38"/>
        <v>0</v>
      </c>
      <c r="K249" s="6">
        <f t="shared" si="39"/>
        <v>0</v>
      </c>
      <c r="L249" s="10">
        <f ca="1">VLOOKUP(C249,Zwangerschapsverlof!$B$66:$B$72,1,1)</f>
        <v>0</v>
      </c>
      <c r="M249" s="10">
        <f ca="1">INDEX(Zwangerschapsverlof!$C$66:$C$72,N249)</f>
        <v>0</v>
      </c>
      <c r="N249" s="89">
        <f ca="1">MATCH(L249,Zwangerschapsverlof!$B$66:$B$72,0)</f>
        <v>1</v>
      </c>
      <c r="O249" s="6">
        <f t="shared" ca="1" si="44"/>
        <v>0</v>
      </c>
      <c r="P249" s="10">
        <f ca="1">VLOOKUP(C249,Zwangerschapsverlof!$B$80:$B$86,1,1)</f>
        <v>0</v>
      </c>
      <c r="Q249" s="10">
        <f ca="1">INDEX(Zwangerschapsverlof!$C$80:$C$86,R249)</f>
        <v>0</v>
      </c>
      <c r="R249" s="89">
        <f ca="1">MATCH(P249,Zwangerschapsverlof!$B$80:$B$86,0)</f>
        <v>1</v>
      </c>
      <c r="S249" s="6">
        <f t="shared" ca="1" si="45"/>
        <v>0</v>
      </c>
      <c r="T249" s="37">
        <f t="shared" ca="1" si="40"/>
        <v>0</v>
      </c>
      <c r="U249" s="49">
        <f t="shared" si="41"/>
        <v>0</v>
      </c>
      <c r="V249" s="37">
        <f ca="1">IF(AND(H249=0,I249=0,O249=1),INDEX(Zwangerschapsverlof!$B$66:$K$72,N249,3+D249),0)</f>
        <v>0</v>
      </c>
      <c r="W249" s="37">
        <f ca="1">IF(AND(H249=0,I249=0,S249=1),INDEX(Zwangerschapsverlof!$B$80:$K$86,R249,3+D249),0)</f>
        <v>0</v>
      </c>
      <c r="X249" s="110">
        <f t="shared" ca="1" si="42"/>
        <v>9</v>
      </c>
    </row>
    <row r="250" spans="2:24">
      <c r="B250" s="48">
        <f t="shared" ca="1" si="35"/>
        <v>45122</v>
      </c>
      <c r="C250" s="10">
        <f t="shared" ca="1" si="43"/>
        <v>45122</v>
      </c>
      <c r="D250" s="6">
        <f t="shared" ca="1" si="36"/>
        <v>6</v>
      </c>
      <c r="E250" s="10">
        <f ca="1">VLOOKUP(C250,Vakantie!O:O,1,1)</f>
        <v>45122</v>
      </c>
      <c r="F250" s="10">
        <f ca="1">INDEX(Vakantie!P:P,MATCH(E250,Vakantie!O:O,0))</f>
        <v>45165</v>
      </c>
      <c r="G250" s="6" t="str">
        <f ca="1">INDEX(Vakantie!Q:Q,MATCH(E250,Vakantie!O:O,0))</f>
        <v>Zomer</v>
      </c>
      <c r="H250" s="6">
        <f t="shared" ca="1" si="37"/>
        <v>1</v>
      </c>
      <c r="I250" s="6">
        <f ca="1">IFERROR(  MIN(1, VLOOKUP(C250,Vakantie!Z:Z,1,0)   ),0)</f>
        <v>0</v>
      </c>
      <c r="J250" s="6">
        <f t="shared" ca="1" si="38"/>
        <v>0</v>
      </c>
      <c r="K250" s="6">
        <f t="shared" si="39"/>
        <v>0</v>
      </c>
      <c r="L250" s="10">
        <f ca="1">VLOOKUP(C250,Zwangerschapsverlof!$B$66:$B$72,1,1)</f>
        <v>0</v>
      </c>
      <c r="M250" s="10">
        <f ca="1">INDEX(Zwangerschapsverlof!$C$66:$C$72,N250)</f>
        <v>0</v>
      </c>
      <c r="N250" s="89">
        <f ca="1">MATCH(L250,Zwangerschapsverlof!$B$66:$B$72,0)</f>
        <v>1</v>
      </c>
      <c r="O250" s="6">
        <f t="shared" ca="1" si="44"/>
        <v>0</v>
      </c>
      <c r="P250" s="10">
        <f ca="1">VLOOKUP(C250,Zwangerschapsverlof!$B$80:$B$86,1,1)</f>
        <v>0</v>
      </c>
      <c r="Q250" s="10">
        <f ca="1">INDEX(Zwangerschapsverlof!$C$80:$C$86,R250)</f>
        <v>0</v>
      </c>
      <c r="R250" s="89">
        <f ca="1">MATCH(P250,Zwangerschapsverlof!$B$80:$B$86,0)</f>
        <v>1</v>
      </c>
      <c r="S250" s="6">
        <f t="shared" ca="1" si="45"/>
        <v>0</v>
      </c>
      <c r="T250" s="37">
        <f t="shared" ca="1" si="40"/>
        <v>0</v>
      </c>
      <c r="U250" s="49">
        <f t="shared" si="41"/>
        <v>0</v>
      </c>
      <c r="V250" s="37">
        <f ca="1">IF(AND(H250=0,I250=0,O250=1),INDEX(Zwangerschapsverlof!$B$66:$K$72,N250,3+D250),0)</f>
        <v>0</v>
      </c>
      <c r="W250" s="37">
        <f ca="1">IF(AND(H250=0,I250=0,S250=1),INDEX(Zwangerschapsverlof!$B$80:$K$86,R250,3+D250),0)</f>
        <v>0</v>
      </c>
      <c r="X250" s="110">
        <f t="shared" ca="1" si="42"/>
        <v>9</v>
      </c>
    </row>
    <row r="251" spans="2:24">
      <c r="B251" s="48">
        <f t="shared" ca="1" si="35"/>
        <v>45123</v>
      </c>
      <c r="C251" s="10">
        <f t="shared" ca="1" si="43"/>
        <v>45123</v>
      </c>
      <c r="D251" s="6">
        <f t="shared" ca="1" si="36"/>
        <v>7</v>
      </c>
      <c r="E251" s="10">
        <f ca="1">VLOOKUP(C251,Vakantie!O:O,1,1)</f>
        <v>45122</v>
      </c>
      <c r="F251" s="10">
        <f ca="1">INDEX(Vakantie!P:P,MATCH(E251,Vakantie!O:O,0))</f>
        <v>45165</v>
      </c>
      <c r="G251" s="6" t="str">
        <f ca="1">INDEX(Vakantie!Q:Q,MATCH(E251,Vakantie!O:O,0))</f>
        <v>Zomer</v>
      </c>
      <c r="H251" s="6">
        <f t="shared" ca="1" si="37"/>
        <v>1</v>
      </c>
      <c r="I251" s="6">
        <f ca="1">IFERROR(  MIN(1, VLOOKUP(C251,Vakantie!Z:Z,1,0)   ),0)</f>
        <v>0</v>
      </c>
      <c r="J251" s="6">
        <f t="shared" ca="1" si="38"/>
        <v>0</v>
      </c>
      <c r="K251" s="6">
        <f t="shared" si="39"/>
        <v>0</v>
      </c>
      <c r="L251" s="10">
        <f ca="1">VLOOKUP(C251,Zwangerschapsverlof!$B$66:$B$72,1,1)</f>
        <v>0</v>
      </c>
      <c r="M251" s="10">
        <f ca="1">INDEX(Zwangerschapsverlof!$C$66:$C$72,N251)</f>
        <v>0</v>
      </c>
      <c r="N251" s="89">
        <f ca="1">MATCH(L251,Zwangerschapsverlof!$B$66:$B$72,0)</f>
        <v>1</v>
      </c>
      <c r="O251" s="6">
        <f t="shared" ca="1" si="44"/>
        <v>0</v>
      </c>
      <c r="P251" s="10">
        <f ca="1">VLOOKUP(C251,Zwangerschapsverlof!$B$80:$B$86,1,1)</f>
        <v>0</v>
      </c>
      <c r="Q251" s="10">
        <f ca="1">INDEX(Zwangerschapsverlof!$C$80:$C$86,R251)</f>
        <v>0</v>
      </c>
      <c r="R251" s="89">
        <f ca="1">MATCH(P251,Zwangerschapsverlof!$B$80:$B$86,0)</f>
        <v>1</v>
      </c>
      <c r="S251" s="6">
        <f t="shared" ca="1" si="45"/>
        <v>0</v>
      </c>
      <c r="T251" s="37">
        <f t="shared" ca="1" si="40"/>
        <v>0</v>
      </c>
      <c r="U251" s="49">
        <f t="shared" si="41"/>
        <v>0</v>
      </c>
      <c r="V251" s="37">
        <f ca="1">IF(AND(H251=0,I251=0,O251=1),INDEX(Zwangerschapsverlof!$B$66:$K$72,N251,3+D251),0)</f>
        <v>0</v>
      </c>
      <c r="W251" s="37">
        <f ca="1">IF(AND(H251=0,I251=0,S251=1),INDEX(Zwangerschapsverlof!$B$80:$K$86,R251,3+D251),0)</f>
        <v>0</v>
      </c>
      <c r="X251" s="110">
        <f t="shared" ca="1" si="42"/>
        <v>9</v>
      </c>
    </row>
    <row r="252" spans="2:24">
      <c r="B252" s="48">
        <f t="shared" ca="1" si="35"/>
        <v>45124</v>
      </c>
      <c r="C252" s="10">
        <f t="shared" ca="1" si="43"/>
        <v>45124</v>
      </c>
      <c r="D252" s="6">
        <f t="shared" ca="1" si="36"/>
        <v>1</v>
      </c>
      <c r="E252" s="10">
        <f ca="1">VLOOKUP(C252,Vakantie!O:O,1,1)</f>
        <v>45122</v>
      </c>
      <c r="F252" s="10">
        <f ca="1">INDEX(Vakantie!P:P,MATCH(E252,Vakantie!O:O,0))</f>
        <v>45165</v>
      </c>
      <c r="G252" s="6" t="str">
        <f ca="1">INDEX(Vakantie!Q:Q,MATCH(E252,Vakantie!O:O,0))</f>
        <v>Zomer</v>
      </c>
      <c r="H252" s="6">
        <f t="shared" ca="1" si="37"/>
        <v>1</v>
      </c>
      <c r="I252" s="6">
        <f ca="1">IFERROR(  MIN(1, VLOOKUP(C252,Vakantie!Z:Z,1,0)   ),0)</f>
        <v>0</v>
      </c>
      <c r="J252" s="6">
        <f t="shared" ca="1" si="38"/>
        <v>0</v>
      </c>
      <c r="K252" s="6">
        <f t="shared" si="39"/>
        <v>0</v>
      </c>
      <c r="L252" s="10">
        <f ca="1">VLOOKUP(C252,Zwangerschapsverlof!$B$66:$B$72,1,1)</f>
        <v>0</v>
      </c>
      <c r="M252" s="10">
        <f ca="1">INDEX(Zwangerschapsverlof!$C$66:$C$72,N252)</f>
        <v>0</v>
      </c>
      <c r="N252" s="89">
        <f ca="1">MATCH(L252,Zwangerschapsverlof!$B$66:$B$72,0)</f>
        <v>1</v>
      </c>
      <c r="O252" s="6">
        <f t="shared" ca="1" si="44"/>
        <v>0</v>
      </c>
      <c r="P252" s="10">
        <f ca="1">VLOOKUP(C252,Zwangerschapsverlof!$B$80:$B$86,1,1)</f>
        <v>0</v>
      </c>
      <c r="Q252" s="10">
        <f ca="1">INDEX(Zwangerschapsverlof!$C$80:$C$86,R252)</f>
        <v>0</v>
      </c>
      <c r="R252" s="89">
        <f ca="1">MATCH(P252,Zwangerschapsverlof!$B$80:$B$86,0)</f>
        <v>1</v>
      </c>
      <c r="S252" s="6">
        <f t="shared" ca="1" si="45"/>
        <v>0</v>
      </c>
      <c r="T252" s="37">
        <f t="shared" ca="1" si="40"/>
        <v>0</v>
      </c>
      <c r="U252" s="49">
        <f t="shared" si="41"/>
        <v>0</v>
      </c>
      <c r="V252" s="37">
        <f ca="1">IF(AND(H252=0,I252=0,O252=1),INDEX(Zwangerschapsverlof!$B$66:$K$72,N252,3+D252),0)</f>
        <v>0</v>
      </c>
      <c r="W252" s="37">
        <f ca="1">IF(AND(H252=0,I252=0,S252=1),INDEX(Zwangerschapsverlof!$B$80:$K$86,R252,3+D252),0)</f>
        <v>0</v>
      </c>
      <c r="X252" s="110">
        <f t="shared" ca="1" si="42"/>
        <v>9</v>
      </c>
    </row>
    <row r="253" spans="2:24">
      <c r="B253" s="48">
        <f t="shared" ca="1" si="35"/>
        <v>45125</v>
      </c>
      <c r="C253" s="10">
        <f t="shared" ca="1" si="43"/>
        <v>45125</v>
      </c>
      <c r="D253" s="6">
        <f t="shared" ca="1" si="36"/>
        <v>2</v>
      </c>
      <c r="E253" s="10">
        <f ca="1">VLOOKUP(C253,Vakantie!O:O,1,1)</f>
        <v>45122</v>
      </c>
      <c r="F253" s="10">
        <f ca="1">INDEX(Vakantie!P:P,MATCH(E253,Vakantie!O:O,0))</f>
        <v>45165</v>
      </c>
      <c r="G253" s="6" t="str">
        <f ca="1">INDEX(Vakantie!Q:Q,MATCH(E253,Vakantie!O:O,0))</f>
        <v>Zomer</v>
      </c>
      <c r="H253" s="6">
        <f t="shared" ca="1" si="37"/>
        <v>1</v>
      </c>
      <c r="I253" s="6">
        <f ca="1">IFERROR(  MIN(1, VLOOKUP(C253,Vakantie!Z:Z,1,0)   ),0)</f>
        <v>0</v>
      </c>
      <c r="J253" s="6">
        <f t="shared" ca="1" si="38"/>
        <v>0</v>
      </c>
      <c r="K253" s="6">
        <f t="shared" si="39"/>
        <v>0</v>
      </c>
      <c r="L253" s="10">
        <f ca="1">VLOOKUP(C253,Zwangerschapsverlof!$B$66:$B$72,1,1)</f>
        <v>0</v>
      </c>
      <c r="M253" s="10">
        <f ca="1">INDEX(Zwangerschapsverlof!$C$66:$C$72,N253)</f>
        <v>0</v>
      </c>
      <c r="N253" s="89">
        <f ca="1">MATCH(L253,Zwangerschapsverlof!$B$66:$B$72,0)</f>
        <v>1</v>
      </c>
      <c r="O253" s="6">
        <f t="shared" ca="1" si="44"/>
        <v>0</v>
      </c>
      <c r="P253" s="10">
        <f ca="1">VLOOKUP(C253,Zwangerschapsverlof!$B$80:$B$86,1,1)</f>
        <v>0</v>
      </c>
      <c r="Q253" s="10">
        <f ca="1">INDEX(Zwangerschapsverlof!$C$80:$C$86,R253)</f>
        <v>0</v>
      </c>
      <c r="R253" s="89">
        <f ca="1">MATCH(P253,Zwangerschapsverlof!$B$80:$B$86,0)</f>
        <v>1</v>
      </c>
      <c r="S253" s="6">
        <f t="shared" ca="1" si="45"/>
        <v>0</v>
      </c>
      <c r="T253" s="37">
        <f t="shared" ca="1" si="40"/>
        <v>0</v>
      </c>
      <c r="U253" s="49">
        <f t="shared" si="41"/>
        <v>0</v>
      </c>
      <c r="V253" s="37">
        <f ca="1">IF(AND(H253=0,I253=0,O253=1),INDEX(Zwangerschapsverlof!$B$66:$K$72,N253,3+D253),0)</f>
        <v>0</v>
      </c>
      <c r="W253" s="37">
        <f ca="1">IF(AND(H253=0,I253=0,S253=1),INDEX(Zwangerschapsverlof!$B$80:$K$86,R253,3+D253),0)</f>
        <v>0</v>
      </c>
      <c r="X253" s="110">
        <f t="shared" ca="1" si="42"/>
        <v>9</v>
      </c>
    </row>
    <row r="254" spans="2:24">
      <c r="B254" s="48">
        <f t="shared" ca="1" si="35"/>
        <v>45126</v>
      </c>
      <c r="C254" s="10">
        <f t="shared" ca="1" si="43"/>
        <v>45126</v>
      </c>
      <c r="D254" s="6">
        <f t="shared" ca="1" si="36"/>
        <v>3</v>
      </c>
      <c r="E254" s="10">
        <f ca="1">VLOOKUP(C254,Vakantie!O:O,1,1)</f>
        <v>45122</v>
      </c>
      <c r="F254" s="10">
        <f ca="1">INDEX(Vakantie!P:P,MATCH(E254,Vakantie!O:O,0))</f>
        <v>45165</v>
      </c>
      <c r="G254" s="6" t="str">
        <f ca="1">INDEX(Vakantie!Q:Q,MATCH(E254,Vakantie!O:O,0))</f>
        <v>Zomer</v>
      </c>
      <c r="H254" s="6">
        <f t="shared" ca="1" si="37"/>
        <v>1</v>
      </c>
      <c r="I254" s="6">
        <f ca="1">IFERROR(  MIN(1, VLOOKUP(C254,Vakantie!Z:Z,1,0)   ),0)</f>
        <v>0</v>
      </c>
      <c r="J254" s="6">
        <f t="shared" ca="1" si="38"/>
        <v>0</v>
      </c>
      <c r="K254" s="6">
        <f t="shared" si="39"/>
        <v>0</v>
      </c>
      <c r="L254" s="10">
        <f ca="1">VLOOKUP(C254,Zwangerschapsverlof!$B$66:$B$72,1,1)</f>
        <v>0</v>
      </c>
      <c r="M254" s="10">
        <f ca="1">INDEX(Zwangerschapsverlof!$C$66:$C$72,N254)</f>
        <v>0</v>
      </c>
      <c r="N254" s="89">
        <f ca="1">MATCH(L254,Zwangerschapsverlof!$B$66:$B$72,0)</f>
        <v>1</v>
      </c>
      <c r="O254" s="6">
        <f t="shared" ca="1" si="44"/>
        <v>0</v>
      </c>
      <c r="P254" s="10">
        <f ca="1">VLOOKUP(C254,Zwangerschapsverlof!$B$80:$B$86,1,1)</f>
        <v>0</v>
      </c>
      <c r="Q254" s="10">
        <f ca="1">INDEX(Zwangerschapsverlof!$C$80:$C$86,R254)</f>
        <v>0</v>
      </c>
      <c r="R254" s="89">
        <f ca="1">MATCH(P254,Zwangerschapsverlof!$B$80:$B$86,0)</f>
        <v>1</v>
      </c>
      <c r="S254" s="6">
        <f t="shared" ca="1" si="45"/>
        <v>0</v>
      </c>
      <c r="T254" s="37">
        <f t="shared" ca="1" si="40"/>
        <v>0</v>
      </c>
      <c r="U254" s="49">
        <f t="shared" si="41"/>
        <v>0</v>
      </c>
      <c r="V254" s="37">
        <f ca="1">IF(AND(H254=0,I254=0,O254=1),INDEX(Zwangerschapsverlof!$B$66:$K$72,N254,3+D254),0)</f>
        <v>0</v>
      </c>
      <c r="W254" s="37">
        <f ca="1">IF(AND(H254=0,I254=0,S254=1),INDEX(Zwangerschapsverlof!$B$80:$K$86,R254,3+D254),0)</f>
        <v>0</v>
      </c>
      <c r="X254" s="110">
        <f t="shared" ca="1" si="42"/>
        <v>9</v>
      </c>
    </row>
    <row r="255" spans="2:24">
      <c r="B255" s="48">
        <f t="shared" ca="1" si="35"/>
        <v>45127</v>
      </c>
      <c r="C255" s="10">
        <f t="shared" ca="1" si="43"/>
        <v>45127</v>
      </c>
      <c r="D255" s="6">
        <f t="shared" ca="1" si="36"/>
        <v>4</v>
      </c>
      <c r="E255" s="10">
        <f ca="1">VLOOKUP(C255,Vakantie!O:O,1,1)</f>
        <v>45122</v>
      </c>
      <c r="F255" s="10">
        <f ca="1">INDEX(Vakantie!P:P,MATCH(E255,Vakantie!O:O,0))</f>
        <v>45165</v>
      </c>
      <c r="G255" s="6" t="str">
        <f ca="1">INDEX(Vakantie!Q:Q,MATCH(E255,Vakantie!O:O,0))</f>
        <v>Zomer</v>
      </c>
      <c r="H255" s="6">
        <f t="shared" ca="1" si="37"/>
        <v>1</v>
      </c>
      <c r="I255" s="6">
        <f ca="1">IFERROR(  MIN(1, VLOOKUP(C255,Vakantie!Z:Z,1,0)   ),0)</f>
        <v>0</v>
      </c>
      <c r="J255" s="6">
        <f t="shared" ca="1" si="38"/>
        <v>0</v>
      </c>
      <c r="K255" s="6">
        <f t="shared" si="39"/>
        <v>0</v>
      </c>
      <c r="L255" s="10">
        <f ca="1">VLOOKUP(C255,Zwangerschapsverlof!$B$66:$B$72,1,1)</f>
        <v>0</v>
      </c>
      <c r="M255" s="10">
        <f ca="1">INDEX(Zwangerschapsverlof!$C$66:$C$72,N255)</f>
        <v>0</v>
      </c>
      <c r="N255" s="89">
        <f ca="1">MATCH(L255,Zwangerschapsverlof!$B$66:$B$72,0)</f>
        <v>1</v>
      </c>
      <c r="O255" s="6">
        <f t="shared" ca="1" si="44"/>
        <v>0</v>
      </c>
      <c r="P255" s="10">
        <f ca="1">VLOOKUP(C255,Zwangerschapsverlof!$B$80:$B$86,1,1)</f>
        <v>0</v>
      </c>
      <c r="Q255" s="10">
        <f ca="1">INDEX(Zwangerschapsverlof!$C$80:$C$86,R255)</f>
        <v>0</v>
      </c>
      <c r="R255" s="89">
        <f ca="1">MATCH(P255,Zwangerschapsverlof!$B$80:$B$86,0)</f>
        <v>1</v>
      </c>
      <c r="S255" s="6">
        <f t="shared" ca="1" si="45"/>
        <v>0</v>
      </c>
      <c r="T255" s="37">
        <f t="shared" ca="1" si="40"/>
        <v>0</v>
      </c>
      <c r="U255" s="49">
        <f t="shared" si="41"/>
        <v>0</v>
      </c>
      <c r="V255" s="37">
        <f ca="1">IF(AND(H255=0,I255=0,O255=1),INDEX(Zwangerschapsverlof!$B$66:$K$72,N255,3+D255),0)</f>
        <v>0</v>
      </c>
      <c r="W255" s="37">
        <f ca="1">IF(AND(H255=0,I255=0,S255=1),INDEX(Zwangerschapsverlof!$B$80:$K$86,R255,3+D255),0)</f>
        <v>0</v>
      </c>
      <c r="X255" s="110">
        <f t="shared" ca="1" si="42"/>
        <v>9</v>
      </c>
    </row>
    <row r="256" spans="2:24">
      <c r="B256" s="48">
        <f t="shared" ca="1" si="35"/>
        <v>45128</v>
      </c>
      <c r="C256" s="10">
        <f t="shared" ca="1" si="43"/>
        <v>45128</v>
      </c>
      <c r="D256" s="6">
        <f t="shared" ca="1" si="36"/>
        <v>5</v>
      </c>
      <c r="E256" s="10">
        <f ca="1">VLOOKUP(C256,Vakantie!O:O,1,1)</f>
        <v>45122</v>
      </c>
      <c r="F256" s="10">
        <f ca="1">INDEX(Vakantie!P:P,MATCH(E256,Vakantie!O:O,0))</f>
        <v>45165</v>
      </c>
      <c r="G256" s="6" t="str">
        <f ca="1">INDEX(Vakantie!Q:Q,MATCH(E256,Vakantie!O:O,0))</f>
        <v>Zomer</v>
      </c>
      <c r="H256" s="6">
        <f t="shared" ca="1" si="37"/>
        <v>1</v>
      </c>
      <c r="I256" s="6">
        <f ca="1">IFERROR(  MIN(1, VLOOKUP(C256,Vakantie!Z:Z,1,0)   ),0)</f>
        <v>0</v>
      </c>
      <c r="J256" s="6">
        <f t="shared" ca="1" si="38"/>
        <v>0</v>
      </c>
      <c r="K256" s="6">
        <f t="shared" si="39"/>
        <v>0</v>
      </c>
      <c r="L256" s="10">
        <f ca="1">VLOOKUP(C256,Zwangerschapsverlof!$B$66:$B$72,1,1)</f>
        <v>0</v>
      </c>
      <c r="M256" s="10">
        <f ca="1">INDEX(Zwangerschapsverlof!$C$66:$C$72,N256)</f>
        <v>0</v>
      </c>
      <c r="N256" s="89">
        <f ca="1">MATCH(L256,Zwangerschapsverlof!$B$66:$B$72,0)</f>
        <v>1</v>
      </c>
      <c r="O256" s="6">
        <f t="shared" ca="1" si="44"/>
        <v>0</v>
      </c>
      <c r="P256" s="10">
        <f ca="1">VLOOKUP(C256,Zwangerschapsverlof!$B$80:$B$86,1,1)</f>
        <v>0</v>
      </c>
      <c r="Q256" s="10">
        <f ca="1">INDEX(Zwangerschapsverlof!$C$80:$C$86,R256)</f>
        <v>0</v>
      </c>
      <c r="R256" s="89">
        <f ca="1">MATCH(P256,Zwangerschapsverlof!$B$80:$B$86,0)</f>
        <v>1</v>
      </c>
      <c r="S256" s="6">
        <f t="shared" ca="1" si="45"/>
        <v>0</v>
      </c>
      <c r="T256" s="37">
        <f t="shared" ca="1" si="40"/>
        <v>0</v>
      </c>
      <c r="U256" s="49">
        <f t="shared" si="41"/>
        <v>0</v>
      </c>
      <c r="V256" s="37">
        <f ca="1">IF(AND(H256=0,I256=0,O256=1),INDEX(Zwangerschapsverlof!$B$66:$K$72,N256,3+D256),0)</f>
        <v>0</v>
      </c>
      <c r="W256" s="37">
        <f ca="1">IF(AND(H256=0,I256=0,S256=1),INDEX(Zwangerschapsverlof!$B$80:$K$86,R256,3+D256),0)</f>
        <v>0</v>
      </c>
      <c r="X256" s="110">
        <f t="shared" ca="1" si="42"/>
        <v>9</v>
      </c>
    </row>
    <row r="257" spans="2:24">
      <c r="B257" s="48">
        <f t="shared" ca="1" si="35"/>
        <v>45129</v>
      </c>
      <c r="C257" s="10">
        <f t="shared" ca="1" si="43"/>
        <v>45129</v>
      </c>
      <c r="D257" s="6">
        <f t="shared" ca="1" si="36"/>
        <v>6</v>
      </c>
      <c r="E257" s="10">
        <f ca="1">VLOOKUP(C257,Vakantie!O:O,1,1)</f>
        <v>45122</v>
      </c>
      <c r="F257" s="10">
        <f ca="1">INDEX(Vakantie!P:P,MATCH(E257,Vakantie!O:O,0))</f>
        <v>45165</v>
      </c>
      <c r="G257" s="6" t="str">
        <f ca="1">INDEX(Vakantie!Q:Q,MATCH(E257,Vakantie!O:O,0))</f>
        <v>Zomer</v>
      </c>
      <c r="H257" s="6">
        <f t="shared" ca="1" si="37"/>
        <v>1</v>
      </c>
      <c r="I257" s="6">
        <f ca="1">IFERROR(  MIN(1, VLOOKUP(C257,Vakantie!Z:Z,1,0)   ),0)</f>
        <v>0</v>
      </c>
      <c r="J257" s="6">
        <f t="shared" ca="1" si="38"/>
        <v>0</v>
      </c>
      <c r="K257" s="6">
        <f t="shared" si="39"/>
        <v>0</v>
      </c>
      <c r="L257" s="10">
        <f ca="1">VLOOKUP(C257,Zwangerschapsverlof!$B$66:$B$72,1,1)</f>
        <v>0</v>
      </c>
      <c r="M257" s="10">
        <f ca="1">INDEX(Zwangerschapsverlof!$C$66:$C$72,N257)</f>
        <v>0</v>
      </c>
      <c r="N257" s="89">
        <f ca="1">MATCH(L257,Zwangerschapsverlof!$B$66:$B$72,0)</f>
        <v>1</v>
      </c>
      <c r="O257" s="6">
        <f t="shared" ca="1" si="44"/>
        <v>0</v>
      </c>
      <c r="P257" s="10">
        <f ca="1">VLOOKUP(C257,Zwangerschapsverlof!$B$80:$B$86,1,1)</f>
        <v>0</v>
      </c>
      <c r="Q257" s="10">
        <f ca="1">INDEX(Zwangerschapsverlof!$C$80:$C$86,R257)</f>
        <v>0</v>
      </c>
      <c r="R257" s="89">
        <f ca="1">MATCH(P257,Zwangerschapsverlof!$B$80:$B$86,0)</f>
        <v>1</v>
      </c>
      <c r="S257" s="6">
        <f t="shared" ca="1" si="45"/>
        <v>0</v>
      </c>
      <c r="T257" s="37">
        <f t="shared" ca="1" si="40"/>
        <v>0</v>
      </c>
      <c r="U257" s="49">
        <f t="shared" si="41"/>
        <v>0</v>
      </c>
      <c r="V257" s="37">
        <f ca="1">IF(AND(H257=0,I257=0,O257=1),INDEX(Zwangerschapsverlof!$B$66:$K$72,N257,3+D257),0)</f>
        <v>0</v>
      </c>
      <c r="W257" s="37">
        <f ca="1">IF(AND(H257=0,I257=0,S257=1),INDEX(Zwangerschapsverlof!$B$80:$K$86,R257,3+D257),0)</f>
        <v>0</v>
      </c>
      <c r="X257" s="110">
        <f t="shared" ca="1" si="42"/>
        <v>9</v>
      </c>
    </row>
    <row r="258" spans="2:24">
      <c r="B258" s="48">
        <f t="shared" ca="1" si="35"/>
        <v>45130</v>
      </c>
      <c r="C258" s="10">
        <f t="shared" ca="1" si="43"/>
        <v>45130</v>
      </c>
      <c r="D258" s="6">
        <f t="shared" ca="1" si="36"/>
        <v>7</v>
      </c>
      <c r="E258" s="10">
        <f ca="1">VLOOKUP(C258,Vakantie!O:O,1,1)</f>
        <v>45122</v>
      </c>
      <c r="F258" s="10">
        <f ca="1">INDEX(Vakantie!P:P,MATCH(E258,Vakantie!O:O,0))</f>
        <v>45165</v>
      </c>
      <c r="G258" s="6" t="str">
        <f ca="1">INDEX(Vakantie!Q:Q,MATCH(E258,Vakantie!O:O,0))</f>
        <v>Zomer</v>
      </c>
      <c r="H258" s="6">
        <f t="shared" ca="1" si="37"/>
        <v>1</v>
      </c>
      <c r="I258" s="6">
        <f ca="1">IFERROR(  MIN(1, VLOOKUP(C258,Vakantie!Z:Z,1,0)   ),0)</f>
        <v>0</v>
      </c>
      <c r="J258" s="6">
        <f t="shared" ca="1" si="38"/>
        <v>0</v>
      </c>
      <c r="K258" s="6">
        <f t="shared" si="39"/>
        <v>0</v>
      </c>
      <c r="L258" s="10">
        <f ca="1">VLOOKUP(C258,Zwangerschapsverlof!$B$66:$B$72,1,1)</f>
        <v>0</v>
      </c>
      <c r="M258" s="10">
        <f ca="1">INDEX(Zwangerschapsverlof!$C$66:$C$72,N258)</f>
        <v>0</v>
      </c>
      <c r="N258" s="89">
        <f ca="1">MATCH(L258,Zwangerschapsverlof!$B$66:$B$72,0)</f>
        <v>1</v>
      </c>
      <c r="O258" s="6">
        <f t="shared" ca="1" si="44"/>
        <v>0</v>
      </c>
      <c r="P258" s="10">
        <f ca="1">VLOOKUP(C258,Zwangerschapsverlof!$B$80:$B$86,1,1)</f>
        <v>0</v>
      </c>
      <c r="Q258" s="10">
        <f ca="1">INDEX(Zwangerschapsverlof!$C$80:$C$86,R258)</f>
        <v>0</v>
      </c>
      <c r="R258" s="89">
        <f ca="1">MATCH(P258,Zwangerschapsverlof!$B$80:$B$86,0)</f>
        <v>1</v>
      </c>
      <c r="S258" s="6">
        <f t="shared" ca="1" si="45"/>
        <v>0</v>
      </c>
      <c r="T258" s="37">
        <f t="shared" ca="1" si="40"/>
        <v>0</v>
      </c>
      <c r="U258" s="49">
        <f t="shared" si="41"/>
        <v>0</v>
      </c>
      <c r="V258" s="37">
        <f ca="1">IF(AND(H258=0,I258=0,O258=1),INDEX(Zwangerschapsverlof!$B$66:$K$72,N258,3+D258),0)</f>
        <v>0</v>
      </c>
      <c r="W258" s="37">
        <f ca="1">IF(AND(H258=0,I258=0,S258=1),INDEX(Zwangerschapsverlof!$B$80:$K$86,R258,3+D258),0)</f>
        <v>0</v>
      </c>
      <c r="X258" s="110">
        <f t="shared" ca="1" si="42"/>
        <v>9</v>
      </c>
    </row>
    <row r="259" spans="2:24">
      <c r="B259" s="48">
        <f t="shared" ca="1" si="35"/>
        <v>45131</v>
      </c>
      <c r="C259" s="10">
        <f t="shared" ca="1" si="43"/>
        <v>45131</v>
      </c>
      <c r="D259" s="6">
        <f t="shared" ca="1" si="36"/>
        <v>1</v>
      </c>
      <c r="E259" s="10">
        <f ca="1">VLOOKUP(C259,Vakantie!O:O,1,1)</f>
        <v>45122</v>
      </c>
      <c r="F259" s="10">
        <f ca="1">INDEX(Vakantie!P:P,MATCH(E259,Vakantie!O:O,0))</f>
        <v>45165</v>
      </c>
      <c r="G259" s="6" t="str">
        <f ca="1">INDEX(Vakantie!Q:Q,MATCH(E259,Vakantie!O:O,0))</f>
        <v>Zomer</v>
      </c>
      <c r="H259" s="6">
        <f t="shared" ca="1" si="37"/>
        <v>1</v>
      </c>
      <c r="I259" s="6">
        <f ca="1">IFERROR(  MIN(1, VLOOKUP(C259,Vakantie!Z:Z,1,0)   ),0)</f>
        <v>0</v>
      </c>
      <c r="J259" s="6">
        <f t="shared" ca="1" si="38"/>
        <v>0</v>
      </c>
      <c r="K259" s="6">
        <f t="shared" si="39"/>
        <v>0</v>
      </c>
      <c r="L259" s="10">
        <f ca="1">VLOOKUP(C259,Zwangerschapsverlof!$B$66:$B$72,1,1)</f>
        <v>0</v>
      </c>
      <c r="M259" s="10">
        <f ca="1">INDEX(Zwangerschapsverlof!$C$66:$C$72,N259)</f>
        <v>0</v>
      </c>
      <c r="N259" s="89">
        <f ca="1">MATCH(L259,Zwangerschapsverlof!$B$66:$B$72,0)</f>
        <v>1</v>
      </c>
      <c r="O259" s="6">
        <f t="shared" ca="1" si="44"/>
        <v>0</v>
      </c>
      <c r="P259" s="10">
        <f ca="1">VLOOKUP(C259,Zwangerschapsverlof!$B$80:$B$86,1,1)</f>
        <v>0</v>
      </c>
      <c r="Q259" s="10">
        <f ca="1">INDEX(Zwangerschapsverlof!$C$80:$C$86,R259)</f>
        <v>0</v>
      </c>
      <c r="R259" s="89">
        <f ca="1">MATCH(P259,Zwangerschapsverlof!$B$80:$B$86,0)</f>
        <v>1</v>
      </c>
      <c r="S259" s="6">
        <f t="shared" ca="1" si="45"/>
        <v>0</v>
      </c>
      <c r="T259" s="37">
        <f t="shared" ca="1" si="40"/>
        <v>0</v>
      </c>
      <c r="U259" s="49">
        <f t="shared" si="41"/>
        <v>0</v>
      </c>
      <c r="V259" s="37">
        <f ca="1">IF(AND(H259=0,I259=0,O259=1),INDEX(Zwangerschapsverlof!$B$66:$K$72,N259,3+D259),0)</f>
        <v>0</v>
      </c>
      <c r="W259" s="37">
        <f ca="1">IF(AND(H259=0,I259=0,S259=1),INDEX(Zwangerschapsverlof!$B$80:$K$86,R259,3+D259),0)</f>
        <v>0</v>
      </c>
      <c r="X259" s="110">
        <f t="shared" ca="1" si="42"/>
        <v>9</v>
      </c>
    </row>
    <row r="260" spans="2:24">
      <c r="B260" s="48">
        <f t="shared" ca="1" si="35"/>
        <v>45132</v>
      </c>
      <c r="C260" s="10">
        <f t="shared" ca="1" si="43"/>
        <v>45132</v>
      </c>
      <c r="D260" s="6">
        <f t="shared" ca="1" si="36"/>
        <v>2</v>
      </c>
      <c r="E260" s="10">
        <f ca="1">VLOOKUP(C260,Vakantie!O:O,1,1)</f>
        <v>45122</v>
      </c>
      <c r="F260" s="10">
        <f ca="1">INDEX(Vakantie!P:P,MATCH(E260,Vakantie!O:O,0))</f>
        <v>45165</v>
      </c>
      <c r="G260" s="6" t="str">
        <f ca="1">INDEX(Vakantie!Q:Q,MATCH(E260,Vakantie!O:O,0))</f>
        <v>Zomer</v>
      </c>
      <c r="H260" s="6">
        <f t="shared" ca="1" si="37"/>
        <v>1</v>
      </c>
      <c r="I260" s="6">
        <f ca="1">IFERROR(  MIN(1, VLOOKUP(C260,Vakantie!Z:Z,1,0)   ),0)</f>
        <v>0</v>
      </c>
      <c r="J260" s="6">
        <f t="shared" ca="1" si="38"/>
        <v>0</v>
      </c>
      <c r="K260" s="6">
        <f t="shared" si="39"/>
        <v>0</v>
      </c>
      <c r="L260" s="10">
        <f ca="1">VLOOKUP(C260,Zwangerschapsverlof!$B$66:$B$72,1,1)</f>
        <v>0</v>
      </c>
      <c r="M260" s="10">
        <f ca="1">INDEX(Zwangerschapsverlof!$C$66:$C$72,N260)</f>
        <v>0</v>
      </c>
      <c r="N260" s="89">
        <f ca="1">MATCH(L260,Zwangerschapsverlof!$B$66:$B$72,0)</f>
        <v>1</v>
      </c>
      <c r="O260" s="6">
        <f t="shared" ca="1" si="44"/>
        <v>0</v>
      </c>
      <c r="P260" s="10">
        <f ca="1">VLOOKUP(C260,Zwangerschapsverlof!$B$80:$B$86,1,1)</f>
        <v>0</v>
      </c>
      <c r="Q260" s="10">
        <f ca="1">INDEX(Zwangerschapsverlof!$C$80:$C$86,R260)</f>
        <v>0</v>
      </c>
      <c r="R260" s="89">
        <f ca="1">MATCH(P260,Zwangerschapsverlof!$B$80:$B$86,0)</f>
        <v>1</v>
      </c>
      <c r="S260" s="6">
        <f t="shared" ca="1" si="45"/>
        <v>0</v>
      </c>
      <c r="T260" s="37">
        <f t="shared" ca="1" si="40"/>
        <v>0</v>
      </c>
      <c r="U260" s="49">
        <f t="shared" si="41"/>
        <v>0</v>
      </c>
      <c r="V260" s="37">
        <f ca="1">IF(AND(H260=0,I260=0,O260=1),INDEX(Zwangerschapsverlof!$B$66:$K$72,N260,3+D260),0)</f>
        <v>0</v>
      </c>
      <c r="W260" s="37">
        <f ca="1">IF(AND(H260=0,I260=0,S260=1),INDEX(Zwangerschapsverlof!$B$80:$K$86,R260,3+D260),0)</f>
        <v>0</v>
      </c>
      <c r="X260" s="110">
        <f t="shared" ca="1" si="42"/>
        <v>9</v>
      </c>
    </row>
    <row r="261" spans="2:24">
      <c r="B261" s="48">
        <f t="shared" ca="1" si="35"/>
        <v>45133</v>
      </c>
      <c r="C261" s="10">
        <f t="shared" ca="1" si="43"/>
        <v>45133</v>
      </c>
      <c r="D261" s="6">
        <f t="shared" ca="1" si="36"/>
        <v>3</v>
      </c>
      <c r="E261" s="10">
        <f ca="1">VLOOKUP(C261,Vakantie!O:O,1,1)</f>
        <v>45122</v>
      </c>
      <c r="F261" s="10">
        <f ca="1">INDEX(Vakantie!P:P,MATCH(E261,Vakantie!O:O,0))</f>
        <v>45165</v>
      </c>
      <c r="G261" s="6" t="str">
        <f ca="1">INDEX(Vakantie!Q:Q,MATCH(E261,Vakantie!O:O,0))</f>
        <v>Zomer</v>
      </c>
      <c r="H261" s="6">
        <f t="shared" ca="1" si="37"/>
        <v>1</v>
      </c>
      <c r="I261" s="6">
        <f ca="1">IFERROR(  MIN(1, VLOOKUP(C261,Vakantie!Z:Z,1,0)   ),0)</f>
        <v>0</v>
      </c>
      <c r="J261" s="6">
        <f t="shared" ca="1" si="38"/>
        <v>0</v>
      </c>
      <c r="K261" s="6">
        <f t="shared" si="39"/>
        <v>0</v>
      </c>
      <c r="L261" s="10">
        <f ca="1">VLOOKUP(C261,Zwangerschapsverlof!$B$66:$B$72,1,1)</f>
        <v>0</v>
      </c>
      <c r="M261" s="10">
        <f ca="1">INDEX(Zwangerschapsverlof!$C$66:$C$72,N261)</f>
        <v>0</v>
      </c>
      <c r="N261" s="89">
        <f ca="1">MATCH(L261,Zwangerschapsverlof!$B$66:$B$72,0)</f>
        <v>1</v>
      </c>
      <c r="O261" s="6">
        <f t="shared" ca="1" si="44"/>
        <v>0</v>
      </c>
      <c r="P261" s="10">
        <f ca="1">VLOOKUP(C261,Zwangerschapsverlof!$B$80:$B$86,1,1)</f>
        <v>0</v>
      </c>
      <c r="Q261" s="10">
        <f ca="1">INDEX(Zwangerschapsverlof!$C$80:$C$86,R261)</f>
        <v>0</v>
      </c>
      <c r="R261" s="89">
        <f ca="1">MATCH(P261,Zwangerschapsverlof!$B$80:$B$86,0)</f>
        <v>1</v>
      </c>
      <c r="S261" s="6">
        <f t="shared" ca="1" si="45"/>
        <v>0</v>
      </c>
      <c r="T261" s="37">
        <f t="shared" ca="1" si="40"/>
        <v>0</v>
      </c>
      <c r="U261" s="49">
        <f t="shared" si="41"/>
        <v>0</v>
      </c>
      <c r="V261" s="37">
        <f ca="1">IF(AND(H261=0,I261=0,O261=1),INDEX(Zwangerschapsverlof!$B$66:$K$72,N261,3+D261),0)</f>
        <v>0</v>
      </c>
      <c r="W261" s="37">
        <f ca="1">IF(AND(H261=0,I261=0,S261=1),INDEX(Zwangerschapsverlof!$B$80:$K$86,R261,3+D261),0)</f>
        <v>0</v>
      </c>
      <c r="X261" s="110">
        <f t="shared" ca="1" si="42"/>
        <v>9</v>
      </c>
    </row>
    <row r="262" spans="2:24">
      <c r="B262" s="48">
        <f t="shared" ca="1" si="35"/>
        <v>45134</v>
      </c>
      <c r="C262" s="10">
        <f t="shared" ca="1" si="43"/>
        <v>45134</v>
      </c>
      <c r="D262" s="6">
        <f t="shared" ca="1" si="36"/>
        <v>4</v>
      </c>
      <c r="E262" s="10">
        <f ca="1">VLOOKUP(C262,Vakantie!O:O,1,1)</f>
        <v>45122</v>
      </c>
      <c r="F262" s="10">
        <f ca="1">INDEX(Vakantie!P:P,MATCH(E262,Vakantie!O:O,0))</f>
        <v>45165</v>
      </c>
      <c r="G262" s="6" t="str">
        <f ca="1">INDEX(Vakantie!Q:Q,MATCH(E262,Vakantie!O:O,0))</f>
        <v>Zomer</v>
      </c>
      <c r="H262" s="6">
        <f t="shared" ca="1" si="37"/>
        <v>1</v>
      </c>
      <c r="I262" s="6">
        <f ca="1">IFERROR(  MIN(1, VLOOKUP(C262,Vakantie!Z:Z,1,0)   ),0)</f>
        <v>0</v>
      </c>
      <c r="J262" s="6">
        <f t="shared" ca="1" si="38"/>
        <v>0</v>
      </c>
      <c r="K262" s="6">
        <f t="shared" si="39"/>
        <v>0</v>
      </c>
      <c r="L262" s="10">
        <f ca="1">VLOOKUP(C262,Zwangerschapsverlof!$B$66:$B$72,1,1)</f>
        <v>0</v>
      </c>
      <c r="M262" s="10">
        <f ca="1">INDEX(Zwangerschapsverlof!$C$66:$C$72,N262)</f>
        <v>0</v>
      </c>
      <c r="N262" s="89">
        <f ca="1">MATCH(L262,Zwangerschapsverlof!$B$66:$B$72,0)</f>
        <v>1</v>
      </c>
      <c r="O262" s="6">
        <f t="shared" ca="1" si="44"/>
        <v>0</v>
      </c>
      <c r="P262" s="10">
        <f ca="1">VLOOKUP(C262,Zwangerschapsverlof!$B$80:$B$86,1,1)</f>
        <v>0</v>
      </c>
      <c r="Q262" s="10">
        <f ca="1">INDEX(Zwangerschapsverlof!$C$80:$C$86,R262)</f>
        <v>0</v>
      </c>
      <c r="R262" s="89">
        <f ca="1">MATCH(P262,Zwangerschapsverlof!$B$80:$B$86,0)</f>
        <v>1</v>
      </c>
      <c r="S262" s="6">
        <f t="shared" ca="1" si="45"/>
        <v>0</v>
      </c>
      <c r="T262" s="37">
        <f t="shared" ca="1" si="40"/>
        <v>0</v>
      </c>
      <c r="U262" s="49">
        <f t="shared" si="41"/>
        <v>0</v>
      </c>
      <c r="V262" s="37">
        <f ca="1">IF(AND(H262=0,I262=0,O262=1),INDEX(Zwangerschapsverlof!$B$66:$K$72,N262,3+D262),0)</f>
        <v>0</v>
      </c>
      <c r="W262" s="37">
        <f ca="1">IF(AND(H262=0,I262=0,S262=1),INDEX(Zwangerschapsverlof!$B$80:$K$86,R262,3+D262),0)</f>
        <v>0</v>
      </c>
      <c r="X262" s="110">
        <f t="shared" ca="1" si="42"/>
        <v>9</v>
      </c>
    </row>
    <row r="263" spans="2:24">
      <c r="B263" s="48">
        <f t="shared" ref="B263:B326" ca="1" si="46">C263</f>
        <v>45135</v>
      </c>
      <c r="C263" s="10">
        <f t="shared" ca="1" si="43"/>
        <v>45135</v>
      </c>
      <c r="D263" s="6">
        <f t="shared" ref="D263:D326" ca="1" si="47">WEEKDAY(C263,11)</f>
        <v>5</v>
      </c>
      <c r="E263" s="10">
        <f ca="1">VLOOKUP(C263,Vakantie!O:O,1,1)</f>
        <v>45122</v>
      </c>
      <c r="F263" s="10">
        <f ca="1">INDEX(Vakantie!P:P,MATCH(E263,Vakantie!O:O,0))</f>
        <v>45165</v>
      </c>
      <c r="G263" s="6" t="str">
        <f ca="1">INDEX(Vakantie!Q:Q,MATCH(E263,Vakantie!O:O,0))</f>
        <v>Zomer</v>
      </c>
      <c r="H263" s="6">
        <f t="shared" ref="H263:H326" ca="1" si="48">IF(AND(C263&gt;=E263,C263&lt;=F263),1,0)</f>
        <v>1</v>
      </c>
      <c r="I263" s="6">
        <f ca="1">IFERROR(  MIN(1, VLOOKUP(C263,Vakantie!Z:Z,1,0)   ),0)</f>
        <v>0</v>
      </c>
      <c r="J263" s="6">
        <f t="shared" ref="J263:J326" ca="1" si="49">IF(AND(C263&gt;=$AX$23,C263&lt;=$AX$38),1,0)</f>
        <v>0</v>
      </c>
      <c r="K263" s="6">
        <f t="shared" ref="K263:K326" si="50">IF($AX$37=0,0,IF(AND(C263&gt;=$AX$37,C263&lt;=$AX$35),1,0))</f>
        <v>0</v>
      </c>
      <c r="L263" s="10">
        <f ca="1">VLOOKUP(C263,Zwangerschapsverlof!$B$66:$B$72,1,1)</f>
        <v>0</v>
      </c>
      <c r="M263" s="10">
        <f ca="1">INDEX(Zwangerschapsverlof!$C$66:$C$72,N263)</f>
        <v>0</v>
      </c>
      <c r="N263" s="89">
        <f ca="1">MATCH(L263,Zwangerschapsverlof!$B$66:$B$72,0)</f>
        <v>1</v>
      </c>
      <c r="O263" s="6">
        <f t="shared" ca="1" si="44"/>
        <v>0</v>
      </c>
      <c r="P263" s="10">
        <f ca="1">VLOOKUP(C263,Zwangerschapsverlof!$B$80:$B$86,1,1)</f>
        <v>0</v>
      </c>
      <c r="Q263" s="10">
        <f ca="1">INDEX(Zwangerschapsverlof!$C$80:$C$86,R263)</f>
        <v>0</v>
      </c>
      <c r="R263" s="89">
        <f ca="1">MATCH(P263,Zwangerschapsverlof!$B$80:$B$86,0)</f>
        <v>1</v>
      </c>
      <c r="S263" s="6">
        <f t="shared" ca="1" si="45"/>
        <v>0</v>
      </c>
      <c r="T263" s="37">
        <f t="shared" ref="T263:T326" ca="1" si="51">IF(AND(OR(H263=1,I263=1),J263=1),INDEX($AY$9:$BE$9,1,D263),0)</f>
        <v>0</v>
      </c>
      <c r="U263" s="49">
        <f t="shared" ref="U263:U326" si="52">IF(K263=1,INDEX($AY$9:$BE$9,1,D263),0)</f>
        <v>0</v>
      </c>
      <c r="V263" s="37">
        <f ca="1">IF(AND(H263=0,I263=0,O263=1),INDEX(Zwangerschapsverlof!$B$66:$K$72,N263,3+D263),0)</f>
        <v>0</v>
      </c>
      <c r="W263" s="37">
        <f ca="1">IF(AND(H263=0,I263=0,S263=1),INDEX(Zwangerschapsverlof!$B$80:$K$86,R263,3+D263),0)</f>
        <v>0</v>
      </c>
      <c r="X263" s="110">
        <f t="shared" ref="X263:X326" ca="1" si="53">SUM(X262,IF(I263=1,1,0))</f>
        <v>9</v>
      </c>
    </row>
    <row r="264" spans="2:24">
      <c r="B264" s="48">
        <f t="shared" ca="1" si="46"/>
        <v>45136</v>
      </c>
      <c r="C264" s="10">
        <f t="shared" ref="C264:C327" ca="1" si="54">C263+1</f>
        <v>45136</v>
      </c>
      <c r="D264" s="6">
        <f t="shared" ca="1" si="47"/>
        <v>6</v>
      </c>
      <c r="E264" s="10">
        <f ca="1">VLOOKUP(C264,Vakantie!O:O,1,1)</f>
        <v>45122</v>
      </c>
      <c r="F264" s="10">
        <f ca="1">INDEX(Vakantie!P:P,MATCH(E264,Vakantie!O:O,0))</f>
        <v>45165</v>
      </c>
      <c r="G264" s="6" t="str">
        <f ca="1">INDEX(Vakantie!Q:Q,MATCH(E264,Vakantie!O:O,0))</f>
        <v>Zomer</v>
      </c>
      <c r="H264" s="6">
        <f t="shared" ca="1" si="48"/>
        <v>1</v>
      </c>
      <c r="I264" s="6">
        <f ca="1">IFERROR(  MIN(1, VLOOKUP(C264,Vakantie!Z:Z,1,0)   ),0)</f>
        <v>0</v>
      </c>
      <c r="J264" s="6">
        <f t="shared" ca="1" si="49"/>
        <v>0</v>
      </c>
      <c r="K264" s="6">
        <f t="shared" si="50"/>
        <v>0</v>
      </c>
      <c r="L264" s="10">
        <f ca="1">VLOOKUP(C264,Zwangerschapsverlof!$B$66:$B$72,1,1)</f>
        <v>0</v>
      </c>
      <c r="M264" s="10">
        <f ca="1">INDEX(Zwangerschapsverlof!$C$66:$C$72,N264)</f>
        <v>0</v>
      </c>
      <c r="N264" s="89">
        <f ca="1">MATCH(L264,Zwangerschapsverlof!$B$66:$B$72,0)</f>
        <v>1</v>
      </c>
      <c r="O264" s="6">
        <f t="shared" ref="O264:O327" ca="1" si="55">IF(AND(C264&gt;=L264,C264&lt;=M264),1,0)</f>
        <v>0</v>
      </c>
      <c r="P264" s="10">
        <f ca="1">VLOOKUP(C264,Zwangerschapsverlof!$B$80:$B$86,1,1)</f>
        <v>0</v>
      </c>
      <c r="Q264" s="10">
        <f ca="1">INDEX(Zwangerschapsverlof!$C$80:$C$86,R264)</f>
        <v>0</v>
      </c>
      <c r="R264" s="89">
        <f ca="1">MATCH(P264,Zwangerschapsverlof!$B$80:$B$86,0)</f>
        <v>1</v>
      </c>
      <c r="S264" s="6">
        <f t="shared" ref="S264:S327" ca="1" si="56">IF(AND(C264&gt;=P264,C264&lt;=Q264),1,0)</f>
        <v>0</v>
      </c>
      <c r="T264" s="37">
        <f t="shared" ca="1" si="51"/>
        <v>0</v>
      </c>
      <c r="U264" s="49">
        <f t="shared" si="52"/>
        <v>0</v>
      </c>
      <c r="V264" s="37">
        <f ca="1">IF(AND(H264=0,I264=0,O264=1),INDEX(Zwangerschapsverlof!$B$66:$K$72,N264,3+D264),0)</f>
        <v>0</v>
      </c>
      <c r="W264" s="37">
        <f ca="1">IF(AND(H264=0,I264=0,S264=1),INDEX(Zwangerschapsverlof!$B$80:$K$86,R264,3+D264),0)</f>
        <v>0</v>
      </c>
      <c r="X264" s="110">
        <f t="shared" ca="1" si="53"/>
        <v>9</v>
      </c>
    </row>
    <row r="265" spans="2:24">
      <c r="B265" s="48">
        <f t="shared" ca="1" si="46"/>
        <v>45137</v>
      </c>
      <c r="C265" s="10">
        <f t="shared" ca="1" si="54"/>
        <v>45137</v>
      </c>
      <c r="D265" s="6">
        <f t="shared" ca="1" si="47"/>
        <v>7</v>
      </c>
      <c r="E265" s="10">
        <f ca="1">VLOOKUP(C265,Vakantie!O:O,1,1)</f>
        <v>45122</v>
      </c>
      <c r="F265" s="10">
        <f ca="1">INDEX(Vakantie!P:P,MATCH(E265,Vakantie!O:O,0))</f>
        <v>45165</v>
      </c>
      <c r="G265" s="6" t="str">
        <f ca="1">INDEX(Vakantie!Q:Q,MATCH(E265,Vakantie!O:O,0))</f>
        <v>Zomer</v>
      </c>
      <c r="H265" s="6">
        <f t="shared" ca="1" si="48"/>
        <v>1</v>
      </c>
      <c r="I265" s="6">
        <f ca="1">IFERROR(  MIN(1, VLOOKUP(C265,Vakantie!Z:Z,1,0)   ),0)</f>
        <v>0</v>
      </c>
      <c r="J265" s="6">
        <f t="shared" ca="1" si="49"/>
        <v>0</v>
      </c>
      <c r="K265" s="6">
        <f t="shared" si="50"/>
        <v>0</v>
      </c>
      <c r="L265" s="10">
        <f ca="1">VLOOKUP(C265,Zwangerschapsverlof!$B$66:$B$72,1,1)</f>
        <v>0</v>
      </c>
      <c r="M265" s="10">
        <f ca="1">INDEX(Zwangerschapsverlof!$C$66:$C$72,N265)</f>
        <v>0</v>
      </c>
      <c r="N265" s="89">
        <f ca="1">MATCH(L265,Zwangerschapsverlof!$B$66:$B$72,0)</f>
        <v>1</v>
      </c>
      <c r="O265" s="6">
        <f t="shared" ca="1" si="55"/>
        <v>0</v>
      </c>
      <c r="P265" s="10">
        <f ca="1">VLOOKUP(C265,Zwangerschapsverlof!$B$80:$B$86,1,1)</f>
        <v>0</v>
      </c>
      <c r="Q265" s="10">
        <f ca="1">INDEX(Zwangerschapsverlof!$C$80:$C$86,R265)</f>
        <v>0</v>
      </c>
      <c r="R265" s="89">
        <f ca="1">MATCH(P265,Zwangerschapsverlof!$B$80:$B$86,0)</f>
        <v>1</v>
      </c>
      <c r="S265" s="6">
        <f t="shared" ca="1" si="56"/>
        <v>0</v>
      </c>
      <c r="T265" s="37">
        <f t="shared" ca="1" si="51"/>
        <v>0</v>
      </c>
      <c r="U265" s="49">
        <f t="shared" si="52"/>
        <v>0</v>
      </c>
      <c r="V265" s="37">
        <f ca="1">IF(AND(H265=0,I265=0,O265=1),INDEX(Zwangerschapsverlof!$B$66:$K$72,N265,3+D265),0)</f>
        <v>0</v>
      </c>
      <c r="W265" s="37">
        <f ca="1">IF(AND(H265=0,I265=0,S265=1),INDEX(Zwangerschapsverlof!$B$80:$K$86,R265,3+D265),0)</f>
        <v>0</v>
      </c>
      <c r="X265" s="110">
        <f t="shared" ca="1" si="53"/>
        <v>9</v>
      </c>
    </row>
    <row r="266" spans="2:24">
      <c r="B266" s="48">
        <f t="shared" ca="1" si="46"/>
        <v>45138</v>
      </c>
      <c r="C266" s="10">
        <f t="shared" ca="1" si="54"/>
        <v>45138</v>
      </c>
      <c r="D266" s="6">
        <f t="shared" ca="1" si="47"/>
        <v>1</v>
      </c>
      <c r="E266" s="10">
        <f ca="1">VLOOKUP(C266,Vakantie!O:O,1,1)</f>
        <v>45122</v>
      </c>
      <c r="F266" s="10">
        <f ca="1">INDEX(Vakantie!P:P,MATCH(E266,Vakantie!O:O,0))</f>
        <v>45165</v>
      </c>
      <c r="G266" s="6" t="str">
        <f ca="1">INDEX(Vakantie!Q:Q,MATCH(E266,Vakantie!O:O,0))</f>
        <v>Zomer</v>
      </c>
      <c r="H266" s="6">
        <f t="shared" ca="1" si="48"/>
        <v>1</v>
      </c>
      <c r="I266" s="6">
        <f ca="1">IFERROR(  MIN(1, VLOOKUP(C266,Vakantie!Z:Z,1,0)   ),0)</f>
        <v>0</v>
      </c>
      <c r="J266" s="6">
        <f t="shared" ca="1" si="49"/>
        <v>0</v>
      </c>
      <c r="K266" s="6">
        <f t="shared" si="50"/>
        <v>0</v>
      </c>
      <c r="L266" s="10">
        <f ca="1">VLOOKUP(C266,Zwangerschapsverlof!$B$66:$B$72,1,1)</f>
        <v>0</v>
      </c>
      <c r="M266" s="10">
        <f ca="1">INDEX(Zwangerschapsverlof!$C$66:$C$72,N266)</f>
        <v>0</v>
      </c>
      <c r="N266" s="89">
        <f ca="1">MATCH(L266,Zwangerschapsverlof!$B$66:$B$72,0)</f>
        <v>1</v>
      </c>
      <c r="O266" s="6">
        <f t="shared" ca="1" si="55"/>
        <v>0</v>
      </c>
      <c r="P266" s="10">
        <f ca="1">VLOOKUP(C266,Zwangerschapsverlof!$B$80:$B$86,1,1)</f>
        <v>0</v>
      </c>
      <c r="Q266" s="10">
        <f ca="1">INDEX(Zwangerschapsverlof!$C$80:$C$86,R266)</f>
        <v>0</v>
      </c>
      <c r="R266" s="89">
        <f ca="1">MATCH(P266,Zwangerschapsverlof!$B$80:$B$86,0)</f>
        <v>1</v>
      </c>
      <c r="S266" s="6">
        <f t="shared" ca="1" si="56"/>
        <v>0</v>
      </c>
      <c r="T266" s="37">
        <f t="shared" ca="1" si="51"/>
        <v>0</v>
      </c>
      <c r="U266" s="49">
        <f t="shared" si="52"/>
        <v>0</v>
      </c>
      <c r="V266" s="37">
        <f ca="1">IF(AND(H266=0,I266=0,O266=1),INDEX(Zwangerschapsverlof!$B$66:$K$72,N266,3+D266),0)</f>
        <v>0</v>
      </c>
      <c r="W266" s="37">
        <f ca="1">IF(AND(H266=0,I266=0,S266=1),INDEX(Zwangerschapsverlof!$B$80:$K$86,R266,3+D266),0)</f>
        <v>0</v>
      </c>
      <c r="X266" s="110">
        <f t="shared" ca="1" si="53"/>
        <v>9</v>
      </c>
    </row>
    <row r="267" spans="2:24">
      <c r="B267" s="48">
        <f t="shared" ca="1" si="46"/>
        <v>45139</v>
      </c>
      <c r="C267" s="10">
        <f t="shared" ca="1" si="54"/>
        <v>45139</v>
      </c>
      <c r="D267" s="6">
        <f t="shared" ca="1" si="47"/>
        <v>2</v>
      </c>
      <c r="E267" s="10">
        <f ca="1">VLOOKUP(C267,Vakantie!O:O,1,1)</f>
        <v>45122</v>
      </c>
      <c r="F267" s="10">
        <f ca="1">INDEX(Vakantie!P:P,MATCH(E267,Vakantie!O:O,0))</f>
        <v>45165</v>
      </c>
      <c r="G267" s="6" t="str">
        <f ca="1">INDEX(Vakantie!Q:Q,MATCH(E267,Vakantie!O:O,0))</f>
        <v>Zomer</v>
      </c>
      <c r="H267" s="6">
        <f t="shared" ca="1" si="48"/>
        <v>1</v>
      </c>
      <c r="I267" s="6">
        <f ca="1">IFERROR(  MIN(1, VLOOKUP(C267,Vakantie!Z:Z,1,0)   ),0)</f>
        <v>0</v>
      </c>
      <c r="J267" s="6">
        <f t="shared" ca="1" si="49"/>
        <v>0</v>
      </c>
      <c r="K267" s="6">
        <f t="shared" si="50"/>
        <v>0</v>
      </c>
      <c r="L267" s="10">
        <f ca="1">VLOOKUP(C267,Zwangerschapsverlof!$B$66:$B$72,1,1)</f>
        <v>0</v>
      </c>
      <c r="M267" s="10">
        <f ca="1">INDEX(Zwangerschapsverlof!$C$66:$C$72,N267)</f>
        <v>0</v>
      </c>
      <c r="N267" s="89">
        <f ca="1">MATCH(L267,Zwangerschapsverlof!$B$66:$B$72,0)</f>
        <v>1</v>
      </c>
      <c r="O267" s="6">
        <f t="shared" ca="1" si="55"/>
        <v>0</v>
      </c>
      <c r="P267" s="10">
        <f ca="1">VLOOKUP(C267,Zwangerschapsverlof!$B$80:$B$86,1,1)</f>
        <v>0</v>
      </c>
      <c r="Q267" s="10">
        <f ca="1">INDEX(Zwangerschapsverlof!$C$80:$C$86,R267)</f>
        <v>0</v>
      </c>
      <c r="R267" s="89">
        <f ca="1">MATCH(P267,Zwangerschapsverlof!$B$80:$B$86,0)</f>
        <v>1</v>
      </c>
      <c r="S267" s="6">
        <f t="shared" ca="1" si="56"/>
        <v>0</v>
      </c>
      <c r="T267" s="37">
        <f t="shared" ca="1" si="51"/>
        <v>0</v>
      </c>
      <c r="U267" s="49">
        <f t="shared" si="52"/>
        <v>0</v>
      </c>
      <c r="V267" s="37">
        <f ca="1">IF(AND(H267=0,I267=0,O267=1),INDEX(Zwangerschapsverlof!$B$66:$K$72,N267,3+D267),0)</f>
        <v>0</v>
      </c>
      <c r="W267" s="37">
        <f ca="1">IF(AND(H267=0,I267=0,S267=1),INDEX(Zwangerschapsverlof!$B$80:$K$86,R267,3+D267),0)</f>
        <v>0</v>
      </c>
      <c r="X267" s="110">
        <f t="shared" ca="1" si="53"/>
        <v>9</v>
      </c>
    </row>
    <row r="268" spans="2:24">
      <c r="B268" s="48">
        <f t="shared" ca="1" si="46"/>
        <v>45140</v>
      </c>
      <c r="C268" s="10">
        <f t="shared" ca="1" si="54"/>
        <v>45140</v>
      </c>
      <c r="D268" s="6">
        <f t="shared" ca="1" si="47"/>
        <v>3</v>
      </c>
      <c r="E268" s="10">
        <f ca="1">VLOOKUP(C268,Vakantie!O:O,1,1)</f>
        <v>45122</v>
      </c>
      <c r="F268" s="10">
        <f ca="1">INDEX(Vakantie!P:P,MATCH(E268,Vakantie!O:O,0))</f>
        <v>45165</v>
      </c>
      <c r="G268" s="6" t="str">
        <f ca="1">INDEX(Vakantie!Q:Q,MATCH(E268,Vakantie!O:O,0))</f>
        <v>Zomer</v>
      </c>
      <c r="H268" s="6">
        <f t="shared" ca="1" si="48"/>
        <v>1</v>
      </c>
      <c r="I268" s="6">
        <f ca="1">IFERROR(  MIN(1, VLOOKUP(C268,Vakantie!Z:Z,1,0)   ),0)</f>
        <v>0</v>
      </c>
      <c r="J268" s="6">
        <f t="shared" ca="1" si="49"/>
        <v>0</v>
      </c>
      <c r="K268" s="6">
        <f t="shared" si="50"/>
        <v>0</v>
      </c>
      <c r="L268" s="10">
        <f ca="1">VLOOKUP(C268,Zwangerschapsverlof!$B$66:$B$72,1,1)</f>
        <v>0</v>
      </c>
      <c r="M268" s="10">
        <f ca="1">INDEX(Zwangerschapsverlof!$C$66:$C$72,N268)</f>
        <v>0</v>
      </c>
      <c r="N268" s="89">
        <f ca="1">MATCH(L268,Zwangerschapsverlof!$B$66:$B$72,0)</f>
        <v>1</v>
      </c>
      <c r="O268" s="6">
        <f t="shared" ca="1" si="55"/>
        <v>0</v>
      </c>
      <c r="P268" s="10">
        <f ca="1">VLOOKUP(C268,Zwangerschapsverlof!$B$80:$B$86,1,1)</f>
        <v>0</v>
      </c>
      <c r="Q268" s="10">
        <f ca="1">INDEX(Zwangerschapsverlof!$C$80:$C$86,R268)</f>
        <v>0</v>
      </c>
      <c r="R268" s="89">
        <f ca="1">MATCH(P268,Zwangerschapsverlof!$B$80:$B$86,0)</f>
        <v>1</v>
      </c>
      <c r="S268" s="6">
        <f t="shared" ca="1" si="56"/>
        <v>0</v>
      </c>
      <c r="T268" s="37">
        <f t="shared" ca="1" si="51"/>
        <v>0</v>
      </c>
      <c r="U268" s="49">
        <f t="shared" si="52"/>
        <v>0</v>
      </c>
      <c r="V268" s="37">
        <f ca="1">IF(AND(H268=0,I268=0,O268=1),INDEX(Zwangerschapsverlof!$B$66:$K$72,N268,3+D268),0)</f>
        <v>0</v>
      </c>
      <c r="W268" s="37">
        <f ca="1">IF(AND(H268=0,I268=0,S268=1),INDEX(Zwangerschapsverlof!$B$80:$K$86,R268,3+D268),0)</f>
        <v>0</v>
      </c>
      <c r="X268" s="110">
        <f t="shared" ca="1" si="53"/>
        <v>9</v>
      </c>
    </row>
    <row r="269" spans="2:24">
      <c r="B269" s="48">
        <f t="shared" ca="1" si="46"/>
        <v>45141</v>
      </c>
      <c r="C269" s="10">
        <f t="shared" ca="1" si="54"/>
        <v>45141</v>
      </c>
      <c r="D269" s="6">
        <f t="shared" ca="1" si="47"/>
        <v>4</v>
      </c>
      <c r="E269" s="10">
        <f ca="1">VLOOKUP(C269,Vakantie!O:O,1,1)</f>
        <v>45122</v>
      </c>
      <c r="F269" s="10">
        <f ca="1">INDEX(Vakantie!P:P,MATCH(E269,Vakantie!O:O,0))</f>
        <v>45165</v>
      </c>
      <c r="G269" s="6" t="str">
        <f ca="1">INDEX(Vakantie!Q:Q,MATCH(E269,Vakantie!O:O,0))</f>
        <v>Zomer</v>
      </c>
      <c r="H269" s="6">
        <f t="shared" ca="1" si="48"/>
        <v>1</v>
      </c>
      <c r="I269" s="6">
        <f ca="1">IFERROR(  MIN(1, VLOOKUP(C269,Vakantie!Z:Z,1,0)   ),0)</f>
        <v>0</v>
      </c>
      <c r="J269" s="6">
        <f t="shared" ca="1" si="49"/>
        <v>0</v>
      </c>
      <c r="K269" s="6">
        <f t="shared" si="50"/>
        <v>0</v>
      </c>
      <c r="L269" s="10">
        <f ca="1">VLOOKUP(C269,Zwangerschapsverlof!$B$66:$B$72,1,1)</f>
        <v>0</v>
      </c>
      <c r="M269" s="10">
        <f ca="1">INDEX(Zwangerschapsverlof!$C$66:$C$72,N269)</f>
        <v>0</v>
      </c>
      <c r="N269" s="89">
        <f ca="1">MATCH(L269,Zwangerschapsverlof!$B$66:$B$72,0)</f>
        <v>1</v>
      </c>
      <c r="O269" s="6">
        <f t="shared" ca="1" si="55"/>
        <v>0</v>
      </c>
      <c r="P269" s="10">
        <f ca="1">VLOOKUP(C269,Zwangerschapsverlof!$B$80:$B$86,1,1)</f>
        <v>0</v>
      </c>
      <c r="Q269" s="10">
        <f ca="1">INDEX(Zwangerschapsverlof!$C$80:$C$86,R269)</f>
        <v>0</v>
      </c>
      <c r="R269" s="89">
        <f ca="1">MATCH(P269,Zwangerschapsverlof!$B$80:$B$86,0)</f>
        <v>1</v>
      </c>
      <c r="S269" s="6">
        <f t="shared" ca="1" si="56"/>
        <v>0</v>
      </c>
      <c r="T269" s="37">
        <f t="shared" ca="1" si="51"/>
        <v>0</v>
      </c>
      <c r="U269" s="49">
        <f t="shared" si="52"/>
        <v>0</v>
      </c>
      <c r="V269" s="37">
        <f ca="1">IF(AND(H269=0,I269=0,O269=1),INDEX(Zwangerschapsverlof!$B$66:$K$72,N269,3+D269),0)</f>
        <v>0</v>
      </c>
      <c r="W269" s="37">
        <f ca="1">IF(AND(H269=0,I269=0,S269=1),INDEX(Zwangerschapsverlof!$B$80:$K$86,R269,3+D269),0)</f>
        <v>0</v>
      </c>
      <c r="X269" s="110">
        <f t="shared" ca="1" si="53"/>
        <v>9</v>
      </c>
    </row>
    <row r="270" spans="2:24">
      <c r="B270" s="48">
        <f t="shared" ca="1" si="46"/>
        <v>45142</v>
      </c>
      <c r="C270" s="10">
        <f t="shared" ca="1" si="54"/>
        <v>45142</v>
      </c>
      <c r="D270" s="6">
        <f t="shared" ca="1" si="47"/>
        <v>5</v>
      </c>
      <c r="E270" s="10">
        <f ca="1">VLOOKUP(C270,Vakantie!O:O,1,1)</f>
        <v>45122</v>
      </c>
      <c r="F270" s="10">
        <f ca="1">INDEX(Vakantie!P:P,MATCH(E270,Vakantie!O:O,0))</f>
        <v>45165</v>
      </c>
      <c r="G270" s="6" t="str">
        <f ca="1">INDEX(Vakantie!Q:Q,MATCH(E270,Vakantie!O:O,0))</f>
        <v>Zomer</v>
      </c>
      <c r="H270" s="6">
        <f t="shared" ca="1" si="48"/>
        <v>1</v>
      </c>
      <c r="I270" s="6">
        <f ca="1">IFERROR(  MIN(1, VLOOKUP(C270,Vakantie!Z:Z,1,0)   ),0)</f>
        <v>0</v>
      </c>
      <c r="J270" s="6">
        <f t="shared" ca="1" si="49"/>
        <v>0</v>
      </c>
      <c r="K270" s="6">
        <f t="shared" si="50"/>
        <v>0</v>
      </c>
      <c r="L270" s="10">
        <f ca="1">VLOOKUP(C270,Zwangerschapsverlof!$B$66:$B$72,1,1)</f>
        <v>0</v>
      </c>
      <c r="M270" s="10">
        <f ca="1">INDEX(Zwangerschapsverlof!$C$66:$C$72,N270)</f>
        <v>0</v>
      </c>
      <c r="N270" s="89">
        <f ca="1">MATCH(L270,Zwangerschapsverlof!$B$66:$B$72,0)</f>
        <v>1</v>
      </c>
      <c r="O270" s="6">
        <f t="shared" ca="1" si="55"/>
        <v>0</v>
      </c>
      <c r="P270" s="10">
        <f ca="1">VLOOKUP(C270,Zwangerschapsverlof!$B$80:$B$86,1,1)</f>
        <v>0</v>
      </c>
      <c r="Q270" s="10">
        <f ca="1">INDEX(Zwangerschapsverlof!$C$80:$C$86,R270)</f>
        <v>0</v>
      </c>
      <c r="R270" s="89">
        <f ca="1">MATCH(P270,Zwangerschapsverlof!$B$80:$B$86,0)</f>
        <v>1</v>
      </c>
      <c r="S270" s="6">
        <f t="shared" ca="1" si="56"/>
        <v>0</v>
      </c>
      <c r="T270" s="37">
        <f t="shared" ca="1" si="51"/>
        <v>0</v>
      </c>
      <c r="U270" s="49">
        <f t="shared" si="52"/>
        <v>0</v>
      </c>
      <c r="V270" s="37">
        <f ca="1">IF(AND(H270=0,I270=0,O270=1),INDEX(Zwangerschapsverlof!$B$66:$K$72,N270,3+D270),0)</f>
        <v>0</v>
      </c>
      <c r="W270" s="37">
        <f ca="1">IF(AND(H270=0,I270=0,S270=1),INDEX(Zwangerschapsverlof!$B$80:$K$86,R270,3+D270),0)</f>
        <v>0</v>
      </c>
      <c r="X270" s="110">
        <f t="shared" ca="1" si="53"/>
        <v>9</v>
      </c>
    </row>
    <row r="271" spans="2:24">
      <c r="B271" s="48">
        <f t="shared" ca="1" si="46"/>
        <v>45143</v>
      </c>
      <c r="C271" s="10">
        <f t="shared" ca="1" si="54"/>
        <v>45143</v>
      </c>
      <c r="D271" s="6">
        <f t="shared" ca="1" si="47"/>
        <v>6</v>
      </c>
      <c r="E271" s="10">
        <f ca="1">VLOOKUP(C271,Vakantie!O:O,1,1)</f>
        <v>45122</v>
      </c>
      <c r="F271" s="10">
        <f ca="1">INDEX(Vakantie!P:P,MATCH(E271,Vakantie!O:O,0))</f>
        <v>45165</v>
      </c>
      <c r="G271" s="6" t="str">
        <f ca="1">INDEX(Vakantie!Q:Q,MATCH(E271,Vakantie!O:O,0))</f>
        <v>Zomer</v>
      </c>
      <c r="H271" s="6">
        <f t="shared" ca="1" si="48"/>
        <v>1</v>
      </c>
      <c r="I271" s="6">
        <f ca="1">IFERROR(  MIN(1, VLOOKUP(C271,Vakantie!Z:Z,1,0)   ),0)</f>
        <v>0</v>
      </c>
      <c r="J271" s="6">
        <f t="shared" ca="1" si="49"/>
        <v>0</v>
      </c>
      <c r="K271" s="6">
        <f t="shared" si="50"/>
        <v>0</v>
      </c>
      <c r="L271" s="10">
        <f ca="1">VLOOKUP(C271,Zwangerschapsverlof!$B$66:$B$72,1,1)</f>
        <v>0</v>
      </c>
      <c r="M271" s="10">
        <f ca="1">INDEX(Zwangerschapsverlof!$C$66:$C$72,N271)</f>
        <v>0</v>
      </c>
      <c r="N271" s="89">
        <f ca="1">MATCH(L271,Zwangerschapsverlof!$B$66:$B$72,0)</f>
        <v>1</v>
      </c>
      <c r="O271" s="6">
        <f t="shared" ca="1" si="55"/>
        <v>0</v>
      </c>
      <c r="P271" s="10">
        <f ca="1">VLOOKUP(C271,Zwangerschapsverlof!$B$80:$B$86,1,1)</f>
        <v>0</v>
      </c>
      <c r="Q271" s="10">
        <f ca="1">INDEX(Zwangerschapsverlof!$C$80:$C$86,R271)</f>
        <v>0</v>
      </c>
      <c r="R271" s="89">
        <f ca="1">MATCH(P271,Zwangerschapsverlof!$B$80:$B$86,0)</f>
        <v>1</v>
      </c>
      <c r="S271" s="6">
        <f t="shared" ca="1" si="56"/>
        <v>0</v>
      </c>
      <c r="T271" s="37">
        <f t="shared" ca="1" si="51"/>
        <v>0</v>
      </c>
      <c r="U271" s="49">
        <f t="shared" si="52"/>
        <v>0</v>
      </c>
      <c r="V271" s="37">
        <f ca="1">IF(AND(H271=0,I271=0,O271=1),INDEX(Zwangerschapsverlof!$B$66:$K$72,N271,3+D271),0)</f>
        <v>0</v>
      </c>
      <c r="W271" s="37">
        <f ca="1">IF(AND(H271=0,I271=0,S271=1),INDEX(Zwangerschapsverlof!$B$80:$K$86,R271,3+D271),0)</f>
        <v>0</v>
      </c>
      <c r="X271" s="110">
        <f t="shared" ca="1" si="53"/>
        <v>9</v>
      </c>
    </row>
    <row r="272" spans="2:24">
      <c r="B272" s="48">
        <f t="shared" ca="1" si="46"/>
        <v>45144</v>
      </c>
      <c r="C272" s="10">
        <f t="shared" ca="1" si="54"/>
        <v>45144</v>
      </c>
      <c r="D272" s="6">
        <f t="shared" ca="1" si="47"/>
        <v>7</v>
      </c>
      <c r="E272" s="10">
        <f ca="1">VLOOKUP(C272,Vakantie!O:O,1,1)</f>
        <v>45122</v>
      </c>
      <c r="F272" s="10">
        <f ca="1">INDEX(Vakantie!P:P,MATCH(E272,Vakantie!O:O,0))</f>
        <v>45165</v>
      </c>
      <c r="G272" s="6" t="str">
        <f ca="1">INDEX(Vakantie!Q:Q,MATCH(E272,Vakantie!O:O,0))</f>
        <v>Zomer</v>
      </c>
      <c r="H272" s="6">
        <f t="shared" ca="1" si="48"/>
        <v>1</v>
      </c>
      <c r="I272" s="6">
        <f ca="1">IFERROR(  MIN(1, VLOOKUP(C272,Vakantie!Z:Z,1,0)   ),0)</f>
        <v>0</v>
      </c>
      <c r="J272" s="6">
        <f t="shared" ca="1" si="49"/>
        <v>0</v>
      </c>
      <c r="K272" s="6">
        <f t="shared" si="50"/>
        <v>0</v>
      </c>
      <c r="L272" s="10">
        <f ca="1">VLOOKUP(C272,Zwangerschapsverlof!$B$66:$B$72,1,1)</f>
        <v>0</v>
      </c>
      <c r="M272" s="10">
        <f ca="1">INDEX(Zwangerschapsverlof!$C$66:$C$72,N272)</f>
        <v>0</v>
      </c>
      <c r="N272" s="89">
        <f ca="1">MATCH(L272,Zwangerschapsverlof!$B$66:$B$72,0)</f>
        <v>1</v>
      </c>
      <c r="O272" s="6">
        <f t="shared" ca="1" si="55"/>
        <v>0</v>
      </c>
      <c r="P272" s="10">
        <f ca="1">VLOOKUP(C272,Zwangerschapsverlof!$B$80:$B$86,1,1)</f>
        <v>0</v>
      </c>
      <c r="Q272" s="10">
        <f ca="1">INDEX(Zwangerschapsverlof!$C$80:$C$86,R272)</f>
        <v>0</v>
      </c>
      <c r="R272" s="89">
        <f ca="1">MATCH(P272,Zwangerschapsverlof!$B$80:$B$86,0)</f>
        <v>1</v>
      </c>
      <c r="S272" s="6">
        <f t="shared" ca="1" si="56"/>
        <v>0</v>
      </c>
      <c r="T272" s="37">
        <f t="shared" ca="1" si="51"/>
        <v>0</v>
      </c>
      <c r="U272" s="49">
        <f t="shared" si="52"/>
        <v>0</v>
      </c>
      <c r="V272" s="37">
        <f ca="1">IF(AND(H272=0,I272=0,O272=1),INDEX(Zwangerschapsverlof!$B$66:$K$72,N272,3+D272),0)</f>
        <v>0</v>
      </c>
      <c r="W272" s="37">
        <f ca="1">IF(AND(H272=0,I272=0,S272=1),INDEX(Zwangerschapsverlof!$B$80:$K$86,R272,3+D272),0)</f>
        <v>0</v>
      </c>
      <c r="X272" s="110">
        <f t="shared" ca="1" si="53"/>
        <v>9</v>
      </c>
    </row>
    <row r="273" spans="2:24">
      <c r="B273" s="48">
        <f t="shared" ca="1" si="46"/>
        <v>45145</v>
      </c>
      <c r="C273" s="10">
        <f t="shared" ca="1" si="54"/>
        <v>45145</v>
      </c>
      <c r="D273" s="6">
        <f t="shared" ca="1" si="47"/>
        <v>1</v>
      </c>
      <c r="E273" s="10">
        <f ca="1">VLOOKUP(C273,Vakantie!O:O,1,1)</f>
        <v>45122</v>
      </c>
      <c r="F273" s="10">
        <f ca="1">INDEX(Vakantie!P:P,MATCH(E273,Vakantie!O:O,0))</f>
        <v>45165</v>
      </c>
      <c r="G273" s="6" t="str">
        <f ca="1">INDEX(Vakantie!Q:Q,MATCH(E273,Vakantie!O:O,0))</f>
        <v>Zomer</v>
      </c>
      <c r="H273" s="6">
        <f t="shared" ca="1" si="48"/>
        <v>1</v>
      </c>
      <c r="I273" s="6">
        <f ca="1">IFERROR(  MIN(1, VLOOKUP(C273,Vakantie!Z:Z,1,0)   ),0)</f>
        <v>0</v>
      </c>
      <c r="J273" s="6">
        <f t="shared" ca="1" si="49"/>
        <v>0</v>
      </c>
      <c r="K273" s="6">
        <f t="shared" si="50"/>
        <v>0</v>
      </c>
      <c r="L273" s="10">
        <f ca="1">VLOOKUP(C273,Zwangerschapsverlof!$B$66:$B$72,1,1)</f>
        <v>0</v>
      </c>
      <c r="M273" s="10">
        <f ca="1">INDEX(Zwangerschapsverlof!$C$66:$C$72,N273)</f>
        <v>0</v>
      </c>
      <c r="N273" s="89">
        <f ca="1">MATCH(L273,Zwangerschapsverlof!$B$66:$B$72,0)</f>
        <v>1</v>
      </c>
      <c r="O273" s="6">
        <f t="shared" ca="1" si="55"/>
        <v>0</v>
      </c>
      <c r="P273" s="10">
        <f ca="1">VLOOKUP(C273,Zwangerschapsverlof!$B$80:$B$86,1,1)</f>
        <v>0</v>
      </c>
      <c r="Q273" s="10">
        <f ca="1">INDEX(Zwangerschapsverlof!$C$80:$C$86,R273)</f>
        <v>0</v>
      </c>
      <c r="R273" s="89">
        <f ca="1">MATCH(P273,Zwangerschapsverlof!$B$80:$B$86,0)</f>
        <v>1</v>
      </c>
      <c r="S273" s="6">
        <f t="shared" ca="1" si="56"/>
        <v>0</v>
      </c>
      <c r="T273" s="37">
        <f t="shared" ca="1" si="51"/>
        <v>0</v>
      </c>
      <c r="U273" s="49">
        <f t="shared" si="52"/>
        <v>0</v>
      </c>
      <c r="V273" s="37">
        <f ca="1">IF(AND(H273=0,I273=0,O273=1),INDEX(Zwangerschapsverlof!$B$66:$K$72,N273,3+D273),0)</f>
        <v>0</v>
      </c>
      <c r="W273" s="37">
        <f ca="1">IF(AND(H273=0,I273=0,S273=1),INDEX(Zwangerschapsverlof!$B$80:$K$86,R273,3+D273),0)</f>
        <v>0</v>
      </c>
      <c r="X273" s="110">
        <f t="shared" ca="1" si="53"/>
        <v>9</v>
      </c>
    </row>
    <row r="274" spans="2:24">
      <c r="B274" s="48">
        <f t="shared" ca="1" si="46"/>
        <v>45146</v>
      </c>
      <c r="C274" s="10">
        <f t="shared" ca="1" si="54"/>
        <v>45146</v>
      </c>
      <c r="D274" s="6">
        <f t="shared" ca="1" si="47"/>
        <v>2</v>
      </c>
      <c r="E274" s="10">
        <f ca="1">VLOOKUP(C274,Vakantie!O:O,1,1)</f>
        <v>45122</v>
      </c>
      <c r="F274" s="10">
        <f ca="1">INDEX(Vakantie!P:P,MATCH(E274,Vakantie!O:O,0))</f>
        <v>45165</v>
      </c>
      <c r="G274" s="6" t="str">
        <f ca="1">INDEX(Vakantie!Q:Q,MATCH(E274,Vakantie!O:O,0))</f>
        <v>Zomer</v>
      </c>
      <c r="H274" s="6">
        <f t="shared" ca="1" si="48"/>
        <v>1</v>
      </c>
      <c r="I274" s="6">
        <f ca="1">IFERROR(  MIN(1, VLOOKUP(C274,Vakantie!Z:Z,1,0)   ),0)</f>
        <v>0</v>
      </c>
      <c r="J274" s="6">
        <f t="shared" ca="1" si="49"/>
        <v>0</v>
      </c>
      <c r="K274" s="6">
        <f t="shared" si="50"/>
        <v>0</v>
      </c>
      <c r="L274" s="10">
        <f ca="1">VLOOKUP(C274,Zwangerschapsverlof!$B$66:$B$72,1,1)</f>
        <v>0</v>
      </c>
      <c r="M274" s="10">
        <f ca="1">INDEX(Zwangerschapsverlof!$C$66:$C$72,N274)</f>
        <v>0</v>
      </c>
      <c r="N274" s="89">
        <f ca="1">MATCH(L274,Zwangerschapsverlof!$B$66:$B$72,0)</f>
        <v>1</v>
      </c>
      <c r="O274" s="6">
        <f t="shared" ca="1" si="55"/>
        <v>0</v>
      </c>
      <c r="P274" s="10">
        <f ca="1">VLOOKUP(C274,Zwangerschapsverlof!$B$80:$B$86,1,1)</f>
        <v>0</v>
      </c>
      <c r="Q274" s="10">
        <f ca="1">INDEX(Zwangerschapsverlof!$C$80:$C$86,R274)</f>
        <v>0</v>
      </c>
      <c r="R274" s="89">
        <f ca="1">MATCH(P274,Zwangerschapsverlof!$B$80:$B$86,0)</f>
        <v>1</v>
      </c>
      <c r="S274" s="6">
        <f t="shared" ca="1" si="56"/>
        <v>0</v>
      </c>
      <c r="T274" s="37">
        <f t="shared" ca="1" si="51"/>
        <v>0</v>
      </c>
      <c r="U274" s="49">
        <f t="shared" si="52"/>
        <v>0</v>
      </c>
      <c r="V274" s="37">
        <f ca="1">IF(AND(H274=0,I274=0,O274=1),INDEX(Zwangerschapsverlof!$B$66:$K$72,N274,3+D274),0)</f>
        <v>0</v>
      </c>
      <c r="W274" s="37">
        <f ca="1">IF(AND(H274=0,I274=0,S274=1),INDEX(Zwangerschapsverlof!$B$80:$K$86,R274,3+D274),0)</f>
        <v>0</v>
      </c>
      <c r="X274" s="110">
        <f t="shared" ca="1" si="53"/>
        <v>9</v>
      </c>
    </row>
    <row r="275" spans="2:24">
      <c r="B275" s="48">
        <f t="shared" ca="1" si="46"/>
        <v>45147</v>
      </c>
      <c r="C275" s="10">
        <f t="shared" ca="1" si="54"/>
        <v>45147</v>
      </c>
      <c r="D275" s="6">
        <f t="shared" ca="1" si="47"/>
        <v>3</v>
      </c>
      <c r="E275" s="10">
        <f ca="1">VLOOKUP(C275,Vakantie!O:O,1,1)</f>
        <v>45122</v>
      </c>
      <c r="F275" s="10">
        <f ca="1">INDEX(Vakantie!P:P,MATCH(E275,Vakantie!O:O,0))</f>
        <v>45165</v>
      </c>
      <c r="G275" s="6" t="str">
        <f ca="1">INDEX(Vakantie!Q:Q,MATCH(E275,Vakantie!O:O,0))</f>
        <v>Zomer</v>
      </c>
      <c r="H275" s="6">
        <f t="shared" ca="1" si="48"/>
        <v>1</v>
      </c>
      <c r="I275" s="6">
        <f ca="1">IFERROR(  MIN(1, VLOOKUP(C275,Vakantie!Z:Z,1,0)   ),0)</f>
        <v>0</v>
      </c>
      <c r="J275" s="6">
        <f t="shared" ca="1" si="49"/>
        <v>0</v>
      </c>
      <c r="K275" s="6">
        <f t="shared" si="50"/>
        <v>0</v>
      </c>
      <c r="L275" s="10">
        <f ca="1">VLOOKUP(C275,Zwangerschapsverlof!$B$66:$B$72,1,1)</f>
        <v>0</v>
      </c>
      <c r="M275" s="10">
        <f ca="1">INDEX(Zwangerschapsverlof!$C$66:$C$72,N275)</f>
        <v>0</v>
      </c>
      <c r="N275" s="89">
        <f ca="1">MATCH(L275,Zwangerschapsverlof!$B$66:$B$72,0)</f>
        <v>1</v>
      </c>
      <c r="O275" s="6">
        <f t="shared" ca="1" si="55"/>
        <v>0</v>
      </c>
      <c r="P275" s="10">
        <f ca="1">VLOOKUP(C275,Zwangerschapsverlof!$B$80:$B$86,1,1)</f>
        <v>0</v>
      </c>
      <c r="Q275" s="10">
        <f ca="1">INDEX(Zwangerschapsverlof!$C$80:$C$86,R275)</f>
        <v>0</v>
      </c>
      <c r="R275" s="89">
        <f ca="1">MATCH(P275,Zwangerschapsverlof!$B$80:$B$86,0)</f>
        <v>1</v>
      </c>
      <c r="S275" s="6">
        <f t="shared" ca="1" si="56"/>
        <v>0</v>
      </c>
      <c r="T275" s="37">
        <f t="shared" ca="1" si="51"/>
        <v>0</v>
      </c>
      <c r="U275" s="49">
        <f t="shared" si="52"/>
        <v>0</v>
      </c>
      <c r="V275" s="37">
        <f ca="1">IF(AND(H275=0,I275=0,O275=1),INDEX(Zwangerschapsverlof!$B$66:$K$72,N275,3+D275),0)</f>
        <v>0</v>
      </c>
      <c r="W275" s="37">
        <f ca="1">IF(AND(H275=0,I275=0,S275=1),INDEX(Zwangerschapsverlof!$B$80:$K$86,R275,3+D275),0)</f>
        <v>0</v>
      </c>
      <c r="X275" s="110">
        <f t="shared" ca="1" si="53"/>
        <v>9</v>
      </c>
    </row>
    <row r="276" spans="2:24">
      <c r="B276" s="48">
        <f t="shared" ca="1" si="46"/>
        <v>45148</v>
      </c>
      <c r="C276" s="10">
        <f t="shared" ca="1" si="54"/>
        <v>45148</v>
      </c>
      <c r="D276" s="6">
        <f t="shared" ca="1" si="47"/>
        <v>4</v>
      </c>
      <c r="E276" s="10">
        <f ca="1">VLOOKUP(C276,Vakantie!O:O,1,1)</f>
        <v>45122</v>
      </c>
      <c r="F276" s="10">
        <f ca="1">INDEX(Vakantie!P:P,MATCH(E276,Vakantie!O:O,0))</f>
        <v>45165</v>
      </c>
      <c r="G276" s="6" t="str">
        <f ca="1">INDEX(Vakantie!Q:Q,MATCH(E276,Vakantie!O:O,0))</f>
        <v>Zomer</v>
      </c>
      <c r="H276" s="6">
        <f t="shared" ca="1" si="48"/>
        <v>1</v>
      </c>
      <c r="I276" s="6">
        <f ca="1">IFERROR(  MIN(1, VLOOKUP(C276,Vakantie!Z:Z,1,0)   ),0)</f>
        <v>0</v>
      </c>
      <c r="J276" s="6">
        <f t="shared" ca="1" si="49"/>
        <v>0</v>
      </c>
      <c r="K276" s="6">
        <f t="shared" si="50"/>
        <v>0</v>
      </c>
      <c r="L276" s="10">
        <f ca="1">VLOOKUP(C276,Zwangerschapsverlof!$B$66:$B$72,1,1)</f>
        <v>0</v>
      </c>
      <c r="M276" s="10">
        <f ca="1">INDEX(Zwangerschapsverlof!$C$66:$C$72,N276)</f>
        <v>0</v>
      </c>
      <c r="N276" s="89">
        <f ca="1">MATCH(L276,Zwangerschapsverlof!$B$66:$B$72,0)</f>
        <v>1</v>
      </c>
      <c r="O276" s="6">
        <f t="shared" ca="1" si="55"/>
        <v>0</v>
      </c>
      <c r="P276" s="10">
        <f ca="1">VLOOKUP(C276,Zwangerschapsverlof!$B$80:$B$86,1,1)</f>
        <v>0</v>
      </c>
      <c r="Q276" s="10">
        <f ca="1">INDEX(Zwangerschapsverlof!$C$80:$C$86,R276)</f>
        <v>0</v>
      </c>
      <c r="R276" s="89">
        <f ca="1">MATCH(P276,Zwangerschapsverlof!$B$80:$B$86,0)</f>
        <v>1</v>
      </c>
      <c r="S276" s="6">
        <f t="shared" ca="1" si="56"/>
        <v>0</v>
      </c>
      <c r="T276" s="37">
        <f t="shared" ca="1" si="51"/>
        <v>0</v>
      </c>
      <c r="U276" s="49">
        <f t="shared" si="52"/>
        <v>0</v>
      </c>
      <c r="V276" s="37">
        <f ca="1">IF(AND(H276=0,I276=0,O276=1),INDEX(Zwangerschapsverlof!$B$66:$K$72,N276,3+D276),0)</f>
        <v>0</v>
      </c>
      <c r="W276" s="37">
        <f ca="1">IF(AND(H276=0,I276=0,S276=1),INDEX(Zwangerschapsverlof!$B$80:$K$86,R276,3+D276),0)</f>
        <v>0</v>
      </c>
      <c r="X276" s="110">
        <f t="shared" ca="1" si="53"/>
        <v>9</v>
      </c>
    </row>
    <row r="277" spans="2:24">
      <c r="B277" s="48">
        <f t="shared" ca="1" si="46"/>
        <v>45149</v>
      </c>
      <c r="C277" s="10">
        <f t="shared" ca="1" si="54"/>
        <v>45149</v>
      </c>
      <c r="D277" s="6">
        <f t="shared" ca="1" si="47"/>
        <v>5</v>
      </c>
      <c r="E277" s="10">
        <f ca="1">VLOOKUP(C277,Vakantie!O:O,1,1)</f>
        <v>45122</v>
      </c>
      <c r="F277" s="10">
        <f ca="1">INDEX(Vakantie!P:P,MATCH(E277,Vakantie!O:O,0))</f>
        <v>45165</v>
      </c>
      <c r="G277" s="6" t="str">
        <f ca="1">INDEX(Vakantie!Q:Q,MATCH(E277,Vakantie!O:O,0))</f>
        <v>Zomer</v>
      </c>
      <c r="H277" s="6">
        <f t="shared" ca="1" si="48"/>
        <v>1</v>
      </c>
      <c r="I277" s="6">
        <f ca="1">IFERROR(  MIN(1, VLOOKUP(C277,Vakantie!Z:Z,1,0)   ),0)</f>
        <v>0</v>
      </c>
      <c r="J277" s="6">
        <f t="shared" ca="1" si="49"/>
        <v>0</v>
      </c>
      <c r="K277" s="6">
        <f t="shared" si="50"/>
        <v>0</v>
      </c>
      <c r="L277" s="10">
        <f ca="1">VLOOKUP(C277,Zwangerschapsverlof!$B$66:$B$72,1,1)</f>
        <v>0</v>
      </c>
      <c r="M277" s="10">
        <f ca="1">INDEX(Zwangerschapsverlof!$C$66:$C$72,N277)</f>
        <v>0</v>
      </c>
      <c r="N277" s="89">
        <f ca="1">MATCH(L277,Zwangerschapsverlof!$B$66:$B$72,0)</f>
        <v>1</v>
      </c>
      <c r="O277" s="6">
        <f t="shared" ca="1" si="55"/>
        <v>0</v>
      </c>
      <c r="P277" s="10">
        <f ca="1">VLOOKUP(C277,Zwangerschapsverlof!$B$80:$B$86,1,1)</f>
        <v>0</v>
      </c>
      <c r="Q277" s="10">
        <f ca="1">INDEX(Zwangerschapsverlof!$C$80:$C$86,R277)</f>
        <v>0</v>
      </c>
      <c r="R277" s="89">
        <f ca="1">MATCH(P277,Zwangerschapsverlof!$B$80:$B$86,0)</f>
        <v>1</v>
      </c>
      <c r="S277" s="6">
        <f t="shared" ca="1" si="56"/>
        <v>0</v>
      </c>
      <c r="T277" s="37">
        <f t="shared" ca="1" si="51"/>
        <v>0</v>
      </c>
      <c r="U277" s="49">
        <f t="shared" si="52"/>
        <v>0</v>
      </c>
      <c r="V277" s="37">
        <f ca="1">IF(AND(H277=0,I277=0,O277=1),INDEX(Zwangerschapsverlof!$B$66:$K$72,N277,3+D277),0)</f>
        <v>0</v>
      </c>
      <c r="W277" s="37">
        <f ca="1">IF(AND(H277=0,I277=0,S277=1),INDEX(Zwangerschapsverlof!$B$80:$K$86,R277,3+D277),0)</f>
        <v>0</v>
      </c>
      <c r="X277" s="110">
        <f t="shared" ca="1" si="53"/>
        <v>9</v>
      </c>
    </row>
    <row r="278" spans="2:24">
      <c r="B278" s="48">
        <f t="shared" ca="1" si="46"/>
        <v>45150</v>
      </c>
      <c r="C278" s="10">
        <f t="shared" ca="1" si="54"/>
        <v>45150</v>
      </c>
      <c r="D278" s="6">
        <f t="shared" ca="1" si="47"/>
        <v>6</v>
      </c>
      <c r="E278" s="10">
        <f ca="1">VLOOKUP(C278,Vakantie!O:O,1,1)</f>
        <v>45122</v>
      </c>
      <c r="F278" s="10">
        <f ca="1">INDEX(Vakantie!P:P,MATCH(E278,Vakantie!O:O,0))</f>
        <v>45165</v>
      </c>
      <c r="G278" s="6" t="str">
        <f ca="1">INDEX(Vakantie!Q:Q,MATCH(E278,Vakantie!O:O,0))</f>
        <v>Zomer</v>
      </c>
      <c r="H278" s="6">
        <f t="shared" ca="1" si="48"/>
        <v>1</v>
      </c>
      <c r="I278" s="6">
        <f ca="1">IFERROR(  MIN(1, VLOOKUP(C278,Vakantie!Z:Z,1,0)   ),0)</f>
        <v>0</v>
      </c>
      <c r="J278" s="6">
        <f t="shared" ca="1" si="49"/>
        <v>0</v>
      </c>
      <c r="K278" s="6">
        <f t="shared" si="50"/>
        <v>0</v>
      </c>
      <c r="L278" s="10">
        <f ca="1">VLOOKUP(C278,Zwangerschapsverlof!$B$66:$B$72,1,1)</f>
        <v>0</v>
      </c>
      <c r="M278" s="10">
        <f ca="1">INDEX(Zwangerschapsverlof!$C$66:$C$72,N278)</f>
        <v>0</v>
      </c>
      <c r="N278" s="89">
        <f ca="1">MATCH(L278,Zwangerschapsverlof!$B$66:$B$72,0)</f>
        <v>1</v>
      </c>
      <c r="O278" s="6">
        <f t="shared" ca="1" si="55"/>
        <v>0</v>
      </c>
      <c r="P278" s="10">
        <f ca="1">VLOOKUP(C278,Zwangerschapsverlof!$B$80:$B$86,1,1)</f>
        <v>0</v>
      </c>
      <c r="Q278" s="10">
        <f ca="1">INDEX(Zwangerschapsverlof!$C$80:$C$86,R278)</f>
        <v>0</v>
      </c>
      <c r="R278" s="89">
        <f ca="1">MATCH(P278,Zwangerschapsverlof!$B$80:$B$86,0)</f>
        <v>1</v>
      </c>
      <c r="S278" s="6">
        <f t="shared" ca="1" si="56"/>
        <v>0</v>
      </c>
      <c r="T278" s="37">
        <f t="shared" ca="1" si="51"/>
        <v>0</v>
      </c>
      <c r="U278" s="49">
        <f t="shared" si="52"/>
        <v>0</v>
      </c>
      <c r="V278" s="37">
        <f ca="1">IF(AND(H278=0,I278=0,O278=1),INDEX(Zwangerschapsverlof!$B$66:$K$72,N278,3+D278),0)</f>
        <v>0</v>
      </c>
      <c r="W278" s="37">
        <f ca="1">IF(AND(H278=0,I278=0,S278=1),INDEX(Zwangerschapsverlof!$B$80:$K$86,R278,3+D278),0)</f>
        <v>0</v>
      </c>
      <c r="X278" s="110">
        <f t="shared" ca="1" si="53"/>
        <v>9</v>
      </c>
    </row>
    <row r="279" spans="2:24">
      <c r="B279" s="48">
        <f t="shared" ca="1" si="46"/>
        <v>45151</v>
      </c>
      <c r="C279" s="10">
        <f t="shared" ca="1" si="54"/>
        <v>45151</v>
      </c>
      <c r="D279" s="6">
        <f t="shared" ca="1" si="47"/>
        <v>7</v>
      </c>
      <c r="E279" s="10">
        <f ca="1">VLOOKUP(C279,Vakantie!O:O,1,1)</f>
        <v>45122</v>
      </c>
      <c r="F279" s="10">
        <f ca="1">INDEX(Vakantie!P:P,MATCH(E279,Vakantie!O:O,0))</f>
        <v>45165</v>
      </c>
      <c r="G279" s="6" t="str">
        <f ca="1">INDEX(Vakantie!Q:Q,MATCH(E279,Vakantie!O:O,0))</f>
        <v>Zomer</v>
      </c>
      <c r="H279" s="6">
        <f t="shared" ca="1" si="48"/>
        <v>1</v>
      </c>
      <c r="I279" s="6">
        <f ca="1">IFERROR(  MIN(1, VLOOKUP(C279,Vakantie!Z:Z,1,0)   ),0)</f>
        <v>0</v>
      </c>
      <c r="J279" s="6">
        <f t="shared" ca="1" si="49"/>
        <v>0</v>
      </c>
      <c r="K279" s="6">
        <f t="shared" si="50"/>
        <v>0</v>
      </c>
      <c r="L279" s="10">
        <f ca="1">VLOOKUP(C279,Zwangerschapsverlof!$B$66:$B$72,1,1)</f>
        <v>0</v>
      </c>
      <c r="M279" s="10">
        <f ca="1">INDEX(Zwangerschapsverlof!$C$66:$C$72,N279)</f>
        <v>0</v>
      </c>
      <c r="N279" s="89">
        <f ca="1">MATCH(L279,Zwangerschapsverlof!$B$66:$B$72,0)</f>
        <v>1</v>
      </c>
      <c r="O279" s="6">
        <f t="shared" ca="1" si="55"/>
        <v>0</v>
      </c>
      <c r="P279" s="10">
        <f ca="1">VLOOKUP(C279,Zwangerschapsverlof!$B$80:$B$86,1,1)</f>
        <v>0</v>
      </c>
      <c r="Q279" s="10">
        <f ca="1">INDEX(Zwangerschapsverlof!$C$80:$C$86,R279)</f>
        <v>0</v>
      </c>
      <c r="R279" s="89">
        <f ca="1">MATCH(P279,Zwangerschapsverlof!$B$80:$B$86,0)</f>
        <v>1</v>
      </c>
      <c r="S279" s="6">
        <f t="shared" ca="1" si="56"/>
        <v>0</v>
      </c>
      <c r="T279" s="37">
        <f t="shared" ca="1" si="51"/>
        <v>0</v>
      </c>
      <c r="U279" s="49">
        <f t="shared" si="52"/>
        <v>0</v>
      </c>
      <c r="V279" s="37">
        <f ca="1">IF(AND(H279=0,I279=0,O279=1),INDEX(Zwangerschapsverlof!$B$66:$K$72,N279,3+D279),0)</f>
        <v>0</v>
      </c>
      <c r="W279" s="37">
        <f ca="1">IF(AND(H279=0,I279=0,S279=1),INDEX(Zwangerschapsverlof!$B$80:$K$86,R279,3+D279),0)</f>
        <v>0</v>
      </c>
      <c r="X279" s="110">
        <f t="shared" ca="1" si="53"/>
        <v>9</v>
      </c>
    </row>
    <row r="280" spans="2:24">
      <c r="B280" s="48">
        <f t="shared" ca="1" si="46"/>
        <v>45152</v>
      </c>
      <c r="C280" s="10">
        <f t="shared" ca="1" si="54"/>
        <v>45152</v>
      </c>
      <c r="D280" s="6">
        <f t="shared" ca="1" si="47"/>
        <v>1</v>
      </c>
      <c r="E280" s="10">
        <f ca="1">VLOOKUP(C280,Vakantie!O:O,1,1)</f>
        <v>45122</v>
      </c>
      <c r="F280" s="10">
        <f ca="1">INDEX(Vakantie!P:P,MATCH(E280,Vakantie!O:O,0))</f>
        <v>45165</v>
      </c>
      <c r="G280" s="6" t="str">
        <f ca="1">INDEX(Vakantie!Q:Q,MATCH(E280,Vakantie!O:O,0))</f>
        <v>Zomer</v>
      </c>
      <c r="H280" s="6">
        <f t="shared" ca="1" si="48"/>
        <v>1</v>
      </c>
      <c r="I280" s="6">
        <f ca="1">IFERROR(  MIN(1, VLOOKUP(C280,Vakantie!Z:Z,1,0)   ),0)</f>
        <v>0</v>
      </c>
      <c r="J280" s="6">
        <f t="shared" ca="1" si="49"/>
        <v>0</v>
      </c>
      <c r="K280" s="6">
        <f t="shared" si="50"/>
        <v>0</v>
      </c>
      <c r="L280" s="10">
        <f ca="1">VLOOKUP(C280,Zwangerschapsverlof!$B$66:$B$72,1,1)</f>
        <v>0</v>
      </c>
      <c r="M280" s="10">
        <f ca="1">INDEX(Zwangerschapsverlof!$C$66:$C$72,N280)</f>
        <v>0</v>
      </c>
      <c r="N280" s="89">
        <f ca="1">MATCH(L280,Zwangerschapsverlof!$B$66:$B$72,0)</f>
        <v>1</v>
      </c>
      <c r="O280" s="6">
        <f t="shared" ca="1" si="55"/>
        <v>0</v>
      </c>
      <c r="P280" s="10">
        <f ca="1">VLOOKUP(C280,Zwangerschapsverlof!$B$80:$B$86,1,1)</f>
        <v>0</v>
      </c>
      <c r="Q280" s="10">
        <f ca="1">INDEX(Zwangerschapsverlof!$C$80:$C$86,R280)</f>
        <v>0</v>
      </c>
      <c r="R280" s="89">
        <f ca="1">MATCH(P280,Zwangerschapsverlof!$B$80:$B$86,0)</f>
        <v>1</v>
      </c>
      <c r="S280" s="6">
        <f t="shared" ca="1" si="56"/>
        <v>0</v>
      </c>
      <c r="T280" s="37">
        <f t="shared" ca="1" si="51"/>
        <v>0</v>
      </c>
      <c r="U280" s="49">
        <f t="shared" si="52"/>
        <v>0</v>
      </c>
      <c r="V280" s="37">
        <f ca="1">IF(AND(H280=0,I280=0,O280=1),INDEX(Zwangerschapsverlof!$B$66:$K$72,N280,3+D280),0)</f>
        <v>0</v>
      </c>
      <c r="W280" s="37">
        <f ca="1">IF(AND(H280=0,I280=0,S280=1),INDEX(Zwangerschapsverlof!$B$80:$K$86,R280,3+D280),0)</f>
        <v>0</v>
      </c>
      <c r="X280" s="110">
        <f t="shared" ca="1" si="53"/>
        <v>9</v>
      </c>
    </row>
    <row r="281" spans="2:24">
      <c r="B281" s="48">
        <f t="shared" ca="1" si="46"/>
        <v>45153</v>
      </c>
      <c r="C281" s="10">
        <f t="shared" ca="1" si="54"/>
        <v>45153</v>
      </c>
      <c r="D281" s="6">
        <f t="shared" ca="1" si="47"/>
        <v>2</v>
      </c>
      <c r="E281" s="10">
        <f ca="1">VLOOKUP(C281,Vakantie!O:O,1,1)</f>
        <v>45122</v>
      </c>
      <c r="F281" s="10">
        <f ca="1">INDEX(Vakantie!P:P,MATCH(E281,Vakantie!O:O,0))</f>
        <v>45165</v>
      </c>
      <c r="G281" s="6" t="str">
        <f ca="1">INDEX(Vakantie!Q:Q,MATCH(E281,Vakantie!O:O,0))</f>
        <v>Zomer</v>
      </c>
      <c r="H281" s="6">
        <f t="shared" ca="1" si="48"/>
        <v>1</v>
      </c>
      <c r="I281" s="6">
        <f ca="1">IFERROR(  MIN(1, VLOOKUP(C281,Vakantie!Z:Z,1,0)   ),0)</f>
        <v>0</v>
      </c>
      <c r="J281" s="6">
        <f t="shared" ca="1" si="49"/>
        <v>0</v>
      </c>
      <c r="K281" s="6">
        <f t="shared" si="50"/>
        <v>0</v>
      </c>
      <c r="L281" s="10">
        <f ca="1">VLOOKUP(C281,Zwangerschapsverlof!$B$66:$B$72,1,1)</f>
        <v>0</v>
      </c>
      <c r="M281" s="10">
        <f ca="1">INDEX(Zwangerschapsverlof!$C$66:$C$72,N281)</f>
        <v>0</v>
      </c>
      <c r="N281" s="89">
        <f ca="1">MATCH(L281,Zwangerschapsverlof!$B$66:$B$72,0)</f>
        <v>1</v>
      </c>
      <c r="O281" s="6">
        <f t="shared" ca="1" si="55"/>
        <v>0</v>
      </c>
      <c r="P281" s="10">
        <f ca="1">VLOOKUP(C281,Zwangerschapsverlof!$B$80:$B$86,1,1)</f>
        <v>0</v>
      </c>
      <c r="Q281" s="10">
        <f ca="1">INDEX(Zwangerschapsverlof!$C$80:$C$86,R281)</f>
        <v>0</v>
      </c>
      <c r="R281" s="89">
        <f ca="1">MATCH(P281,Zwangerschapsverlof!$B$80:$B$86,0)</f>
        <v>1</v>
      </c>
      <c r="S281" s="6">
        <f t="shared" ca="1" si="56"/>
        <v>0</v>
      </c>
      <c r="T281" s="37">
        <f t="shared" ca="1" si="51"/>
        <v>0</v>
      </c>
      <c r="U281" s="49">
        <f t="shared" si="52"/>
        <v>0</v>
      </c>
      <c r="V281" s="37">
        <f ca="1">IF(AND(H281=0,I281=0,O281=1),INDEX(Zwangerschapsverlof!$B$66:$K$72,N281,3+D281),0)</f>
        <v>0</v>
      </c>
      <c r="W281" s="37">
        <f ca="1">IF(AND(H281=0,I281=0,S281=1),INDEX(Zwangerschapsverlof!$B$80:$K$86,R281,3+D281),0)</f>
        <v>0</v>
      </c>
      <c r="X281" s="110">
        <f t="shared" ca="1" si="53"/>
        <v>9</v>
      </c>
    </row>
    <row r="282" spans="2:24">
      <c r="B282" s="48">
        <f t="shared" ca="1" si="46"/>
        <v>45154</v>
      </c>
      <c r="C282" s="10">
        <f t="shared" ca="1" si="54"/>
        <v>45154</v>
      </c>
      <c r="D282" s="6">
        <f t="shared" ca="1" si="47"/>
        <v>3</v>
      </c>
      <c r="E282" s="10">
        <f ca="1">VLOOKUP(C282,Vakantie!O:O,1,1)</f>
        <v>45122</v>
      </c>
      <c r="F282" s="10">
        <f ca="1">INDEX(Vakantie!P:P,MATCH(E282,Vakantie!O:O,0))</f>
        <v>45165</v>
      </c>
      <c r="G282" s="6" t="str">
        <f ca="1">INDEX(Vakantie!Q:Q,MATCH(E282,Vakantie!O:O,0))</f>
        <v>Zomer</v>
      </c>
      <c r="H282" s="6">
        <f t="shared" ca="1" si="48"/>
        <v>1</v>
      </c>
      <c r="I282" s="6">
        <f ca="1">IFERROR(  MIN(1, VLOOKUP(C282,Vakantie!Z:Z,1,0)   ),0)</f>
        <v>0</v>
      </c>
      <c r="J282" s="6">
        <f t="shared" ca="1" si="49"/>
        <v>0</v>
      </c>
      <c r="K282" s="6">
        <f t="shared" si="50"/>
        <v>0</v>
      </c>
      <c r="L282" s="10">
        <f ca="1">VLOOKUP(C282,Zwangerschapsverlof!$B$66:$B$72,1,1)</f>
        <v>0</v>
      </c>
      <c r="M282" s="10">
        <f ca="1">INDEX(Zwangerschapsverlof!$C$66:$C$72,N282)</f>
        <v>0</v>
      </c>
      <c r="N282" s="89">
        <f ca="1">MATCH(L282,Zwangerschapsverlof!$B$66:$B$72,0)</f>
        <v>1</v>
      </c>
      <c r="O282" s="6">
        <f t="shared" ca="1" si="55"/>
        <v>0</v>
      </c>
      <c r="P282" s="10">
        <f ca="1">VLOOKUP(C282,Zwangerschapsverlof!$B$80:$B$86,1,1)</f>
        <v>0</v>
      </c>
      <c r="Q282" s="10">
        <f ca="1">INDEX(Zwangerschapsverlof!$C$80:$C$86,R282)</f>
        <v>0</v>
      </c>
      <c r="R282" s="89">
        <f ca="1">MATCH(P282,Zwangerschapsverlof!$B$80:$B$86,0)</f>
        <v>1</v>
      </c>
      <c r="S282" s="6">
        <f t="shared" ca="1" si="56"/>
        <v>0</v>
      </c>
      <c r="T282" s="37">
        <f t="shared" ca="1" si="51"/>
        <v>0</v>
      </c>
      <c r="U282" s="49">
        <f t="shared" si="52"/>
        <v>0</v>
      </c>
      <c r="V282" s="37">
        <f ca="1">IF(AND(H282=0,I282=0,O282=1),INDEX(Zwangerschapsverlof!$B$66:$K$72,N282,3+D282),0)</f>
        <v>0</v>
      </c>
      <c r="W282" s="37">
        <f ca="1">IF(AND(H282=0,I282=0,S282=1),INDEX(Zwangerschapsverlof!$B$80:$K$86,R282,3+D282),0)</f>
        <v>0</v>
      </c>
      <c r="X282" s="110">
        <f t="shared" ca="1" si="53"/>
        <v>9</v>
      </c>
    </row>
    <row r="283" spans="2:24">
      <c r="B283" s="48">
        <f t="shared" ca="1" si="46"/>
        <v>45155</v>
      </c>
      <c r="C283" s="10">
        <f t="shared" ca="1" si="54"/>
        <v>45155</v>
      </c>
      <c r="D283" s="6">
        <f t="shared" ca="1" si="47"/>
        <v>4</v>
      </c>
      <c r="E283" s="10">
        <f ca="1">VLOOKUP(C283,Vakantie!O:O,1,1)</f>
        <v>45122</v>
      </c>
      <c r="F283" s="10">
        <f ca="1">INDEX(Vakantie!P:P,MATCH(E283,Vakantie!O:O,0))</f>
        <v>45165</v>
      </c>
      <c r="G283" s="6" t="str">
        <f ca="1">INDEX(Vakantie!Q:Q,MATCH(E283,Vakantie!O:O,0))</f>
        <v>Zomer</v>
      </c>
      <c r="H283" s="6">
        <f t="shared" ca="1" si="48"/>
        <v>1</v>
      </c>
      <c r="I283" s="6">
        <f ca="1">IFERROR(  MIN(1, VLOOKUP(C283,Vakantie!Z:Z,1,0)   ),0)</f>
        <v>0</v>
      </c>
      <c r="J283" s="6">
        <f t="shared" ca="1" si="49"/>
        <v>0</v>
      </c>
      <c r="K283" s="6">
        <f t="shared" si="50"/>
        <v>0</v>
      </c>
      <c r="L283" s="10">
        <f ca="1">VLOOKUP(C283,Zwangerschapsverlof!$B$66:$B$72,1,1)</f>
        <v>0</v>
      </c>
      <c r="M283" s="10">
        <f ca="1">INDEX(Zwangerschapsverlof!$C$66:$C$72,N283)</f>
        <v>0</v>
      </c>
      <c r="N283" s="89">
        <f ca="1">MATCH(L283,Zwangerschapsverlof!$B$66:$B$72,0)</f>
        <v>1</v>
      </c>
      <c r="O283" s="6">
        <f t="shared" ca="1" si="55"/>
        <v>0</v>
      </c>
      <c r="P283" s="10">
        <f ca="1">VLOOKUP(C283,Zwangerschapsverlof!$B$80:$B$86,1,1)</f>
        <v>0</v>
      </c>
      <c r="Q283" s="10">
        <f ca="1">INDEX(Zwangerschapsverlof!$C$80:$C$86,R283)</f>
        <v>0</v>
      </c>
      <c r="R283" s="89">
        <f ca="1">MATCH(P283,Zwangerschapsverlof!$B$80:$B$86,0)</f>
        <v>1</v>
      </c>
      <c r="S283" s="6">
        <f t="shared" ca="1" si="56"/>
        <v>0</v>
      </c>
      <c r="T283" s="37">
        <f t="shared" ca="1" si="51"/>
        <v>0</v>
      </c>
      <c r="U283" s="49">
        <f t="shared" si="52"/>
        <v>0</v>
      </c>
      <c r="V283" s="37">
        <f ca="1">IF(AND(H283=0,I283=0,O283=1),INDEX(Zwangerschapsverlof!$B$66:$K$72,N283,3+D283),0)</f>
        <v>0</v>
      </c>
      <c r="W283" s="37">
        <f ca="1">IF(AND(H283=0,I283=0,S283=1),INDEX(Zwangerschapsverlof!$B$80:$K$86,R283,3+D283),0)</f>
        <v>0</v>
      </c>
      <c r="X283" s="110">
        <f t="shared" ca="1" si="53"/>
        <v>9</v>
      </c>
    </row>
    <row r="284" spans="2:24">
      <c r="B284" s="48">
        <f t="shared" ca="1" si="46"/>
        <v>45156</v>
      </c>
      <c r="C284" s="10">
        <f t="shared" ca="1" si="54"/>
        <v>45156</v>
      </c>
      <c r="D284" s="6">
        <f t="shared" ca="1" si="47"/>
        <v>5</v>
      </c>
      <c r="E284" s="10">
        <f ca="1">VLOOKUP(C284,Vakantie!O:O,1,1)</f>
        <v>45122</v>
      </c>
      <c r="F284" s="10">
        <f ca="1">INDEX(Vakantie!P:P,MATCH(E284,Vakantie!O:O,0))</f>
        <v>45165</v>
      </c>
      <c r="G284" s="6" t="str">
        <f ca="1">INDEX(Vakantie!Q:Q,MATCH(E284,Vakantie!O:O,0))</f>
        <v>Zomer</v>
      </c>
      <c r="H284" s="6">
        <f t="shared" ca="1" si="48"/>
        <v>1</v>
      </c>
      <c r="I284" s="6">
        <f ca="1">IFERROR(  MIN(1, VLOOKUP(C284,Vakantie!Z:Z,1,0)   ),0)</f>
        <v>0</v>
      </c>
      <c r="J284" s="6">
        <f t="shared" ca="1" si="49"/>
        <v>0</v>
      </c>
      <c r="K284" s="6">
        <f t="shared" si="50"/>
        <v>0</v>
      </c>
      <c r="L284" s="10">
        <f ca="1">VLOOKUP(C284,Zwangerschapsverlof!$B$66:$B$72,1,1)</f>
        <v>0</v>
      </c>
      <c r="M284" s="10">
        <f ca="1">INDEX(Zwangerschapsverlof!$C$66:$C$72,N284)</f>
        <v>0</v>
      </c>
      <c r="N284" s="89">
        <f ca="1">MATCH(L284,Zwangerschapsverlof!$B$66:$B$72,0)</f>
        <v>1</v>
      </c>
      <c r="O284" s="6">
        <f t="shared" ca="1" si="55"/>
        <v>0</v>
      </c>
      <c r="P284" s="10">
        <f ca="1">VLOOKUP(C284,Zwangerschapsverlof!$B$80:$B$86,1,1)</f>
        <v>0</v>
      </c>
      <c r="Q284" s="10">
        <f ca="1">INDEX(Zwangerschapsverlof!$C$80:$C$86,R284)</f>
        <v>0</v>
      </c>
      <c r="R284" s="89">
        <f ca="1">MATCH(P284,Zwangerschapsverlof!$B$80:$B$86,0)</f>
        <v>1</v>
      </c>
      <c r="S284" s="6">
        <f t="shared" ca="1" si="56"/>
        <v>0</v>
      </c>
      <c r="T284" s="37">
        <f t="shared" ca="1" si="51"/>
        <v>0</v>
      </c>
      <c r="U284" s="49">
        <f t="shared" si="52"/>
        <v>0</v>
      </c>
      <c r="V284" s="37">
        <f ca="1">IF(AND(H284=0,I284=0,O284=1),INDEX(Zwangerschapsverlof!$B$66:$K$72,N284,3+D284),0)</f>
        <v>0</v>
      </c>
      <c r="W284" s="37">
        <f ca="1">IF(AND(H284=0,I284=0,S284=1),INDEX(Zwangerschapsverlof!$B$80:$K$86,R284,3+D284),0)</f>
        <v>0</v>
      </c>
      <c r="X284" s="110">
        <f t="shared" ca="1" si="53"/>
        <v>9</v>
      </c>
    </row>
    <row r="285" spans="2:24">
      <c r="B285" s="48">
        <f t="shared" ca="1" si="46"/>
        <v>45157</v>
      </c>
      <c r="C285" s="10">
        <f t="shared" ca="1" si="54"/>
        <v>45157</v>
      </c>
      <c r="D285" s="6">
        <f t="shared" ca="1" si="47"/>
        <v>6</v>
      </c>
      <c r="E285" s="10">
        <f ca="1">VLOOKUP(C285,Vakantie!O:O,1,1)</f>
        <v>45122</v>
      </c>
      <c r="F285" s="10">
        <f ca="1">INDEX(Vakantie!P:P,MATCH(E285,Vakantie!O:O,0))</f>
        <v>45165</v>
      </c>
      <c r="G285" s="6" t="str">
        <f ca="1">INDEX(Vakantie!Q:Q,MATCH(E285,Vakantie!O:O,0))</f>
        <v>Zomer</v>
      </c>
      <c r="H285" s="6">
        <f t="shared" ca="1" si="48"/>
        <v>1</v>
      </c>
      <c r="I285" s="6">
        <f ca="1">IFERROR(  MIN(1, VLOOKUP(C285,Vakantie!Z:Z,1,0)   ),0)</f>
        <v>0</v>
      </c>
      <c r="J285" s="6">
        <f t="shared" ca="1" si="49"/>
        <v>0</v>
      </c>
      <c r="K285" s="6">
        <f t="shared" si="50"/>
        <v>0</v>
      </c>
      <c r="L285" s="10">
        <f ca="1">VLOOKUP(C285,Zwangerschapsverlof!$B$66:$B$72,1,1)</f>
        <v>0</v>
      </c>
      <c r="M285" s="10">
        <f ca="1">INDEX(Zwangerschapsverlof!$C$66:$C$72,N285)</f>
        <v>0</v>
      </c>
      <c r="N285" s="89">
        <f ca="1">MATCH(L285,Zwangerschapsverlof!$B$66:$B$72,0)</f>
        <v>1</v>
      </c>
      <c r="O285" s="6">
        <f t="shared" ca="1" si="55"/>
        <v>0</v>
      </c>
      <c r="P285" s="10">
        <f ca="1">VLOOKUP(C285,Zwangerschapsverlof!$B$80:$B$86,1,1)</f>
        <v>0</v>
      </c>
      <c r="Q285" s="10">
        <f ca="1">INDEX(Zwangerschapsverlof!$C$80:$C$86,R285)</f>
        <v>0</v>
      </c>
      <c r="R285" s="89">
        <f ca="1">MATCH(P285,Zwangerschapsverlof!$B$80:$B$86,0)</f>
        <v>1</v>
      </c>
      <c r="S285" s="6">
        <f t="shared" ca="1" si="56"/>
        <v>0</v>
      </c>
      <c r="T285" s="37">
        <f t="shared" ca="1" si="51"/>
        <v>0</v>
      </c>
      <c r="U285" s="49">
        <f t="shared" si="52"/>
        <v>0</v>
      </c>
      <c r="V285" s="37">
        <f ca="1">IF(AND(H285=0,I285=0,O285=1),INDEX(Zwangerschapsverlof!$B$66:$K$72,N285,3+D285),0)</f>
        <v>0</v>
      </c>
      <c r="W285" s="37">
        <f ca="1">IF(AND(H285=0,I285=0,S285=1),INDEX(Zwangerschapsverlof!$B$80:$K$86,R285,3+D285),0)</f>
        <v>0</v>
      </c>
      <c r="X285" s="110">
        <f t="shared" ca="1" si="53"/>
        <v>9</v>
      </c>
    </row>
    <row r="286" spans="2:24">
      <c r="B286" s="48">
        <f t="shared" ca="1" si="46"/>
        <v>45158</v>
      </c>
      <c r="C286" s="10">
        <f t="shared" ca="1" si="54"/>
        <v>45158</v>
      </c>
      <c r="D286" s="6">
        <f t="shared" ca="1" si="47"/>
        <v>7</v>
      </c>
      <c r="E286" s="10">
        <f ca="1">VLOOKUP(C286,Vakantie!O:O,1,1)</f>
        <v>45122</v>
      </c>
      <c r="F286" s="10">
        <f ca="1">INDEX(Vakantie!P:P,MATCH(E286,Vakantie!O:O,0))</f>
        <v>45165</v>
      </c>
      <c r="G286" s="6" t="str">
        <f ca="1">INDEX(Vakantie!Q:Q,MATCH(E286,Vakantie!O:O,0))</f>
        <v>Zomer</v>
      </c>
      <c r="H286" s="6">
        <f t="shared" ca="1" si="48"/>
        <v>1</v>
      </c>
      <c r="I286" s="6">
        <f ca="1">IFERROR(  MIN(1, VLOOKUP(C286,Vakantie!Z:Z,1,0)   ),0)</f>
        <v>0</v>
      </c>
      <c r="J286" s="6">
        <f t="shared" ca="1" si="49"/>
        <v>0</v>
      </c>
      <c r="K286" s="6">
        <f t="shared" si="50"/>
        <v>0</v>
      </c>
      <c r="L286" s="10">
        <f ca="1">VLOOKUP(C286,Zwangerschapsverlof!$B$66:$B$72,1,1)</f>
        <v>0</v>
      </c>
      <c r="M286" s="10">
        <f ca="1">INDEX(Zwangerschapsverlof!$C$66:$C$72,N286)</f>
        <v>0</v>
      </c>
      <c r="N286" s="89">
        <f ca="1">MATCH(L286,Zwangerschapsverlof!$B$66:$B$72,0)</f>
        <v>1</v>
      </c>
      <c r="O286" s="6">
        <f t="shared" ca="1" si="55"/>
        <v>0</v>
      </c>
      <c r="P286" s="10">
        <f ca="1">VLOOKUP(C286,Zwangerschapsverlof!$B$80:$B$86,1,1)</f>
        <v>0</v>
      </c>
      <c r="Q286" s="10">
        <f ca="1">INDEX(Zwangerschapsverlof!$C$80:$C$86,R286)</f>
        <v>0</v>
      </c>
      <c r="R286" s="89">
        <f ca="1">MATCH(P286,Zwangerschapsverlof!$B$80:$B$86,0)</f>
        <v>1</v>
      </c>
      <c r="S286" s="6">
        <f t="shared" ca="1" si="56"/>
        <v>0</v>
      </c>
      <c r="T286" s="37">
        <f t="shared" ca="1" si="51"/>
        <v>0</v>
      </c>
      <c r="U286" s="49">
        <f t="shared" si="52"/>
        <v>0</v>
      </c>
      <c r="V286" s="37">
        <f ca="1">IF(AND(H286=0,I286=0,O286=1),INDEX(Zwangerschapsverlof!$B$66:$K$72,N286,3+D286),0)</f>
        <v>0</v>
      </c>
      <c r="W286" s="37">
        <f ca="1">IF(AND(H286=0,I286=0,S286=1),INDEX(Zwangerschapsverlof!$B$80:$K$86,R286,3+D286),0)</f>
        <v>0</v>
      </c>
      <c r="X286" s="110">
        <f t="shared" ca="1" si="53"/>
        <v>9</v>
      </c>
    </row>
    <row r="287" spans="2:24">
      <c r="B287" s="48">
        <f t="shared" ca="1" si="46"/>
        <v>45159</v>
      </c>
      <c r="C287" s="10">
        <f t="shared" ca="1" si="54"/>
        <v>45159</v>
      </c>
      <c r="D287" s="6">
        <f t="shared" ca="1" si="47"/>
        <v>1</v>
      </c>
      <c r="E287" s="10">
        <f ca="1">VLOOKUP(C287,Vakantie!O:O,1,1)</f>
        <v>45122</v>
      </c>
      <c r="F287" s="10">
        <f ca="1">INDEX(Vakantie!P:P,MATCH(E287,Vakantie!O:O,0))</f>
        <v>45165</v>
      </c>
      <c r="G287" s="6" t="str">
        <f ca="1">INDEX(Vakantie!Q:Q,MATCH(E287,Vakantie!O:O,0))</f>
        <v>Zomer</v>
      </c>
      <c r="H287" s="6">
        <f t="shared" ca="1" si="48"/>
        <v>1</v>
      </c>
      <c r="I287" s="6">
        <f ca="1">IFERROR(  MIN(1, VLOOKUP(C287,Vakantie!Z:Z,1,0)   ),0)</f>
        <v>0</v>
      </c>
      <c r="J287" s="6">
        <f t="shared" ca="1" si="49"/>
        <v>0</v>
      </c>
      <c r="K287" s="6">
        <f t="shared" si="50"/>
        <v>0</v>
      </c>
      <c r="L287" s="10">
        <f ca="1">VLOOKUP(C287,Zwangerschapsverlof!$B$66:$B$72,1,1)</f>
        <v>0</v>
      </c>
      <c r="M287" s="10">
        <f ca="1">INDEX(Zwangerschapsverlof!$C$66:$C$72,N287)</f>
        <v>0</v>
      </c>
      <c r="N287" s="89">
        <f ca="1">MATCH(L287,Zwangerschapsverlof!$B$66:$B$72,0)</f>
        <v>1</v>
      </c>
      <c r="O287" s="6">
        <f t="shared" ca="1" si="55"/>
        <v>0</v>
      </c>
      <c r="P287" s="10">
        <f ca="1">VLOOKUP(C287,Zwangerschapsverlof!$B$80:$B$86,1,1)</f>
        <v>0</v>
      </c>
      <c r="Q287" s="10">
        <f ca="1">INDEX(Zwangerschapsverlof!$C$80:$C$86,R287)</f>
        <v>0</v>
      </c>
      <c r="R287" s="89">
        <f ca="1">MATCH(P287,Zwangerschapsverlof!$B$80:$B$86,0)</f>
        <v>1</v>
      </c>
      <c r="S287" s="6">
        <f t="shared" ca="1" si="56"/>
        <v>0</v>
      </c>
      <c r="T287" s="37">
        <f t="shared" ca="1" si="51"/>
        <v>0</v>
      </c>
      <c r="U287" s="49">
        <f t="shared" si="52"/>
        <v>0</v>
      </c>
      <c r="V287" s="37">
        <f ca="1">IF(AND(H287=0,I287=0,O287=1),INDEX(Zwangerschapsverlof!$B$66:$K$72,N287,3+D287),0)</f>
        <v>0</v>
      </c>
      <c r="W287" s="37">
        <f ca="1">IF(AND(H287=0,I287=0,S287=1),INDEX(Zwangerschapsverlof!$B$80:$K$86,R287,3+D287),0)</f>
        <v>0</v>
      </c>
      <c r="X287" s="110">
        <f t="shared" ca="1" si="53"/>
        <v>9</v>
      </c>
    </row>
    <row r="288" spans="2:24">
      <c r="B288" s="48">
        <f t="shared" ca="1" si="46"/>
        <v>45160</v>
      </c>
      <c r="C288" s="10">
        <f t="shared" ca="1" si="54"/>
        <v>45160</v>
      </c>
      <c r="D288" s="6">
        <f t="shared" ca="1" si="47"/>
        <v>2</v>
      </c>
      <c r="E288" s="10">
        <f ca="1">VLOOKUP(C288,Vakantie!O:O,1,1)</f>
        <v>45122</v>
      </c>
      <c r="F288" s="10">
        <f ca="1">INDEX(Vakantie!P:P,MATCH(E288,Vakantie!O:O,0))</f>
        <v>45165</v>
      </c>
      <c r="G288" s="6" t="str">
        <f ca="1">INDEX(Vakantie!Q:Q,MATCH(E288,Vakantie!O:O,0))</f>
        <v>Zomer</v>
      </c>
      <c r="H288" s="6">
        <f t="shared" ca="1" si="48"/>
        <v>1</v>
      </c>
      <c r="I288" s="6">
        <f ca="1">IFERROR(  MIN(1, VLOOKUP(C288,Vakantie!Z:Z,1,0)   ),0)</f>
        <v>0</v>
      </c>
      <c r="J288" s="6">
        <f t="shared" ca="1" si="49"/>
        <v>0</v>
      </c>
      <c r="K288" s="6">
        <f t="shared" si="50"/>
        <v>0</v>
      </c>
      <c r="L288" s="10">
        <f ca="1">VLOOKUP(C288,Zwangerschapsverlof!$B$66:$B$72,1,1)</f>
        <v>0</v>
      </c>
      <c r="M288" s="10">
        <f ca="1">INDEX(Zwangerschapsverlof!$C$66:$C$72,N288)</f>
        <v>0</v>
      </c>
      <c r="N288" s="89">
        <f ca="1">MATCH(L288,Zwangerschapsverlof!$B$66:$B$72,0)</f>
        <v>1</v>
      </c>
      <c r="O288" s="6">
        <f t="shared" ca="1" si="55"/>
        <v>0</v>
      </c>
      <c r="P288" s="10">
        <f ca="1">VLOOKUP(C288,Zwangerschapsverlof!$B$80:$B$86,1,1)</f>
        <v>0</v>
      </c>
      <c r="Q288" s="10">
        <f ca="1">INDEX(Zwangerschapsverlof!$C$80:$C$86,R288)</f>
        <v>0</v>
      </c>
      <c r="R288" s="89">
        <f ca="1">MATCH(P288,Zwangerschapsverlof!$B$80:$B$86,0)</f>
        <v>1</v>
      </c>
      <c r="S288" s="6">
        <f t="shared" ca="1" si="56"/>
        <v>0</v>
      </c>
      <c r="T288" s="37">
        <f t="shared" ca="1" si="51"/>
        <v>0</v>
      </c>
      <c r="U288" s="49">
        <f t="shared" si="52"/>
        <v>0</v>
      </c>
      <c r="V288" s="37">
        <f ca="1">IF(AND(H288=0,I288=0,O288=1),INDEX(Zwangerschapsverlof!$B$66:$K$72,N288,3+D288),0)</f>
        <v>0</v>
      </c>
      <c r="W288" s="37">
        <f ca="1">IF(AND(H288=0,I288=0,S288=1),INDEX(Zwangerschapsverlof!$B$80:$K$86,R288,3+D288),0)</f>
        <v>0</v>
      </c>
      <c r="X288" s="110">
        <f t="shared" ca="1" si="53"/>
        <v>9</v>
      </c>
    </row>
    <row r="289" spans="2:24">
      <c r="B289" s="48">
        <f t="shared" ca="1" si="46"/>
        <v>45161</v>
      </c>
      <c r="C289" s="10">
        <f t="shared" ca="1" si="54"/>
        <v>45161</v>
      </c>
      <c r="D289" s="6">
        <f t="shared" ca="1" si="47"/>
        <v>3</v>
      </c>
      <c r="E289" s="10">
        <f ca="1">VLOOKUP(C289,Vakantie!O:O,1,1)</f>
        <v>45122</v>
      </c>
      <c r="F289" s="10">
        <f ca="1">INDEX(Vakantie!P:P,MATCH(E289,Vakantie!O:O,0))</f>
        <v>45165</v>
      </c>
      <c r="G289" s="6" t="str">
        <f ca="1">INDEX(Vakantie!Q:Q,MATCH(E289,Vakantie!O:O,0))</f>
        <v>Zomer</v>
      </c>
      <c r="H289" s="6">
        <f t="shared" ca="1" si="48"/>
        <v>1</v>
      </c>
      <c r="I289" s="6">
        <f ca="1">IFERROR(  MIN(1, VLOOKUP(C289,Vakantie!Z:Z,1,0)   ),0)</f>
        <v>0</v>
      </c>
      <c r="J289" s="6">
        <f t="shared" ca="1" si="49"/>
        <v>0</v>
      </c>
      <c r="K289" s="6">
        <f t="shared" si="50"/>
        <v>0</v>
      </c>
      <c r="L289" s="10">
        <f ca="1">VLOOKUP(C289,Zwangerschapsverlof!$B$66:$B$72,1,1)</f>
        <v>0</v>
      </c>
      <c r="M289" s="10">
        <f ca="1">INDEX(Zwangerschapsverlof!$C$66:$C$72,N289)</f>
        <v>0</v>
      </c>
      <c r="N289" s="89">
        <f ca="1">MATCH(L289,Zwangerschapsverlof!$B$66:$B$72,0)</f>
        <v>1</v>
      </c>
      <c r="O289" s="6">
        <f t="shared" ca="1" si="55"/>
        <v>0</v>
      </c>
      <c r="P289" s="10">
        <f ca="1">VLOOKUP(C289,Zwangerschapsverlof!$B$80:$B$86,1,1)</f>
        <v>0</v>
      </c>
      <c r="Q289" s="10">
        <f ca="1">INDEX(Zwangerschapsverlof!$C$80:$C$86,R289)</f>
        <v>0</v>
      </c>
      <c r="R289" s="89">
        <f ca="1">MATCH(P289,Zwangerschapsverlof!$B$80:$B$86,0)</f>
        <v>1</v>
      </c>
      <c r="S289" s="6">
        <f t="shared" ca="1" si="56"/>
        <v>0</v>
      </c>
      <c r="T289" s="37">
        <f t="shared" ca="1" si="51"/>
        <v>0</v>
      </c>
      <c r="U289" s="49">
        <f t="shared" si="52"/>
        <v>0</v>
      </c>
      <c r="V289" s="37">
        <f ca="1">IF(AND(H289=0,I289=0,O289=1),INDEX(Zwangerschapsverlof!$B$66:$K$72,N289,3+D289),0)</f>
        <v>0</v>
      </c>
      <c r="W289" s="37">
        <f ca="1">IF(AND(H289=0,I289=0,S289=1),INDEX(Zwangerschapsverlof!$B$80:$K$86,R289,3+D289),0)</f>
        <v>0</v>
      </c>
      <c r="X289" s="110">
        <f t="shared" ca="1" si="53"/>
        <v>9</v>
      </c>
    </row>
    <row r="290" spans="2:24">
      <c r="B290" s="48">
        <f t="shared" ca="1" si="46"/>
        <v>45162</v>
      </c>
      <c r="C290" s="10">
        <f t="shared" ca="1" si="54"/>
        <v>45162</v>
      </c>
      <c r="D290" s="6">
        <f t="shared" ca="1" si="47"/>
        <v>4</v>
      </c>
      <c r="E290" s="10">
        <f ca="1">VLOOKUP(C290,Vakantie!O:O,1,1)</f>
        <v>45122</v>
      </c>
      <c r="F290" s="10">
        <f ca="1">INDEX(Vakantie!P:P,MATCH(E290,Vakantie!O:O,0))</f>
        <v>45165</v>
      </c>
      <c r="G290" s="6" t="str">
        <f ca="1">INDEX(Vakantie!Q:Q,MATCH(E290,Vakantie!O:O,0))</f>
        <v>Zomer</v>
      </c>
      <c r="H290" s="6">
        <f t="shared" ca="1" si="48"/>
        <v>1</v>
      </c>
      <c r="I290" s="6">
        <f ca="1">IFERROR(  MIN(1, VLOOKUP(C290,Vakantie!Z:Z,1,0)   ),0)</f>
        <v>0</v>
      </c>
      <c r="J290" s="6">
        <f t="shared" ca="1" si="49"/>
        <v>0</v>
      </c>
      <c r="K290" s="6">
        <f t="shared" si="50"/>
        <v>0</v>
      </c>
      <c r="L290" s="10">
        <f ca="1">VLOOKUP(C290,Zwangerschapsverlof!$B$66:$B$72,1,1)</f>
        <v>0</v>
      </c>
      <c r="M290" s="10">
        <f ca="1">INDEX(Zwangerschapsverlof!$C$66:$C$72,N290)</f>
        <v>0</v>
      </c>
      <c r="N290" s="89">
        <f ca="1">MATCH(L290,Zwangerschapsverlof!$B$66:$B$72,0)</f>
        <v>1</v>
      </c>
      <c r="O290" s="6">
        <f t="shared" ca="1" si="55"/>
        <v>0</v>
      </c>
      <c r="P290" s="10">
        <f ca="1">VLOOKUP(C290,Zwangerschapsverlof!$B$80:$B$86,1,1)</f>
        <v>0</v>
      </c>
      <c r="Q290" s="10">
        <f ca="1">INDEX(Zwangerschapsverlof!$C$80:$C$86,R290)</f>
        <v>0</v>
      </c>
      <c r="R290" s="89">
        <f ca="1">MATCH(P290,Zwangerschapsverlof!$B$80:$B$86,0)</f>
        <v>1</v>
      </c>
      <c r="S290" s="6">
        <f t="shared" ca="1" si="56"/>
        <v>0</v>
      </c>
      <c r="T290" s="37">
        <f t="shared" ca="1" si="51"/>
        <v>0</v>
      </c>
      <c r="U290" s="49">
        <f t="shared" si="52"/>
        <v>0</v>
      </c>
      <c r="V290" s="37">
        <f ca="1">IF(AND(H290=0,I290=0,O290=1),INDEX(Zwangerschapsverlof!$B$66:$K$72,N290,3+D290),0)</f>
        <v>0</v>
      </c>
      <c r="W290" s="37">
        <f ca="1">IF(AND(H290=0,I290=0,S290=1),INDEX(Zwangerschapsverlof!$B$80:$K$86,R290,3+D290),0)</f>
        <v>0</v>
      </c>
      <c r="X290" s="110">
        <f t="shared" ca="1" si="53"/>
        <v>9</v>
      </c>
    </row>
    <row r="291" spans="2:24">
      <c r="B291" s="48">
        <f t="shared" ca="1" si="46"/>
        <v>45163</v>
      </c>
      <c r="C291" s="10">
        <f t="shared" ca="1" si="54"/>
        <v>45163</v>
      </c>
      <c r="D291" s="6">
        <f t="shared" ca="1" si="47"/>
        <v>5</v>
      </c>
      <c r="E291" s="10">
        <f ca="1">VLOOKUP(C291,Vakantie!O:O,1,1)</f>
        <v>45122</v>
      </c>
      <c r="F291" s="10">
        <f ca="1">INDEX(Vakantie!P:P,MATCH(E291,Vakantie!O:O,0))</f>
        <v>45165</v>
      </c>
      <c r="G291" s="6" t="str">
        <f ca="1">INDEX(Vakantie!Q:Q,MATCH(E291,Vakantie!O:O,0))</f>
        <v>Zomer</v>
      </c>
      <c r="H291" s="6">
        <f t="shared" ca="1" si="48"/>
        <v>1</v>
      </c>
      <c r="I291" s="6">
        <f ca="1">IFERROR(  MIN(1, VLOOKUP(C291,Vakantie!Z:Z,1,0)   ),0)</f>
        <v>0</v>
      </c>
      <c r="J291" s="6">
        <f t="shared" ca="1" si="49"/>
        <v>0</v>
      </c>
      <c r="K291" s="6">
        <f t="shared" si="50"/>
        <v>0</v>
      </c>
      <c r="L291" s="10">
        <f ca="1">VLOOKUP(C291,Zwangerschapsverlof!$B$66:$B$72,1,1)</f>
        <v>0</v>
      </c>
      <c r="M291" s="10">
        <f ca="1">INDEX(Zwangerschapsverlof!$C$66:$C$72,N291)</f>
        <v>0</v>
      </c>
      <c r="N291" s="89">
        <f ca="1">MATCH(L291,Zwangerschapsverlof!$B$66:$B$72,0)</f>
        <v>1</v>
      </c>
      <c r="O291" s="6">
        <f t="shared" ca="1" si="55"/>
        <v>0</v>
      </c>
      <c r="P291" s="10">
        <f ca="1">VLOOKUP(C291,Zwangerschapsverlof!$B$80:$B$86,1,1)</f>
        <v>0</v>
      </c>
      <c r="Q291" s="10">
        <f ca="1">INDEX(Zwangerschapsverlof!$C$80:$C$86,R291)</f>
        <v>0</v>
      </c>
      <c r="R291" s="89">
        <f ca="1">MATCH(P291,Zwangerschapsverlof!$B$80:$B$86,0)</f>
        <v>1</v>
      </c>
      <c r="S291" s="6">
        <f t="shared" ca="1" si="56"/>
        <v>0</v>
      </c>
      <c r="T291" s="37">
        <f t="shared" ca="1" si="51"/>
        <v>0</v>
      </c>
      <c r="U291" s="49">
        <f t="shared" si="52"/>
        <v>0</v>
      </c>
      <c r="V291" s="37">
        <f ca="1">IF(AND(H291=0,I291=0,O291=1),INDEX(Zwangerschapsverlof!$B$66:$K$72,N291,3+D291),0)</f>
        <v>0</v>
      </c>
      <c r="W291" s="37">
        <f ca="1">IF(AND(H291=0,I291=0,S291=1),INDEX(Zwangerschapsverlof!$B$80:$K$86,R291,3+D291),0)</f>
        <v>0</v>
      </c>
      <c r="X291" s="110">
        <f t="shared" ca="1" si="53"/>
        <v>9</v>
      </c>
    </row>
    <row r="292" spans="2:24">
      <c r="B292" s="48">
        <f t="shared" ca="1" si="46"/>
        <v>45164</v>
      </c>
      <c r="C292" s="10">
        <f t="shared" ca="1" si="54"/>
        <v>45164</v>
      </c>
      <c r="D292" s="6">
        <f t="shared" ca="1" si="47"/>
        <v>6</v>
      </c>
      <c r="E292" s="10">
        <f ca="1">VLOOKUP(C292,Vakantie!O:O,1,1)</f>
        <v>45122</v>
      </c>
      <c r="F292" s="10">
        <f ca="1">INDEX(Vakantie!P:P,MATCH(E292,Vakantie!O:O,0))</f>
        <v>45165</v>
      </c>
      <c r="G292" s="6" t="str">
        <f ca="1">INDEX(Vakantie!Q:Q,MATCH(E292,Vakantie!O:O,0))</f>
        <v>Zomer</v>
      </c>
      <c r="H292" s="6">
        <f t="shared" ca="1" si="48"/>
        <v>1</v>
      </c>
      <c r="I292" s="6">
        <f ca="1">IFERROR(  MIN(1, VLOOKUP(C292,Vakantie!Z:Z,1,0)   ),0)</f>
        <v>0</v>
      </c>
      <c r="J292" s="6">
        <f t="shared" ca="1" si="49"/>
        <v>0</v>
      </c>
      <c r="K292" s="6">
        <f t="shared" si="50"/>
        <v>0</v>
      </c>
      <c r="L292" s="10">
        <f ca="1">VLOOKUP(C292,Zwangerschapsverlof!$B$66:$B$72,1,1)</f>
        <v>0</v>
      </c>
      <c r="M292" s="10">
        <f ca="1">INDEX(Zwangerschapsverlof!$C$66:$C$72,N292)</f>
        <v>0</v>
      </c>
      <c r="N292" s="89">
        <f ca="1">MATCH(L292,Zwangerschapsverlof!$B$66:$B$72,0)</f>
        <v>1</v>
      </c>
      <c r="O292" s="6">
        <f t="shared" ca="1" si="55"/>
        <v>0</v>
      </c>
      <c r="P292" s="10">
        <f ca="1">VLOOKUP(C292,Zwangerschapsverlof!$B$80:$B$86,1,1)</f>
        <v>0</v>
      </c>
      <c r="Q292" s="10">
        <f ca="1">INDEX(Zwangerschapsverlof!$C$80:$C$86,R292)</f>
        <v>0</v>
      </c>
      <c r="R292" s="89">
        <f ca="1">MATCH(P292,Zwangerschapsverlof!$B$80:$B$86,0)</f>
        <v>1</v>
      </c>
      <c r="S292" s="6">
        <f t="shared" ca="1" si="56"/>
        <v>0</v>
      </c>
      <c r="T292" s="37">
        <f t="shared" ca="1" si="51"/>
        <v>0</v>
      </c>
      <c r="U292" s="49">
        <f t="shared" si="52"/>
        <v>0</v>
      </c>
      <c r="V292" s="37">
        <f ca="1">IF(AND(H292=0,I292=0,O292=1),INDEX(Zwangerschapsverlof!$B$66:$K$72,N292,3+D292),0)</f>
        <v>0</v>
      </c>
      <c r="W292" s="37">
        <f ca="1">IF(AND(H292=0,I292=0,S292=1),INDEX(Zwangerschapsverlof!$B$80:$K$86,R292,3+D292),0)</f>
        <v>0</v>
      </c>
      <c r="X292" s="110">
        <f t="shared" ca="1" si="53"/>
        <v>9</v>
      </c>
    </row>
    <row r="293" spans="2:24">
      <c r="B293" s="48">
        <f t="shared" ca="1" si="46"/>
        <v>45165</v>
      </c>
      <c r="C293" s="10">
        <f t="shared" ca="1" si="54"/>
        <v>45165</v>
      </c>
      <c r="D293" s="6">
        <f t="shared" ca="1" si="47"/>
        <v>7</v>
      </c>
      <c r="E293" s="10">
        <f ca="1">VLOOKUP(C293,Vakantie!O:O,1,1)</f>
        <v>45122</v>
      </c>
      <c r="F293" s="10">
        <f ca="1">INDEX(Vakantie!P:P,MATCH(E293,Vakantie!O:O,0))</f>
        <v>45165</v>
      </c>
      <c r="G293" s="6" t="str">
        <f ca="1">INDEX(Vakantie!Q:Q,MATCH(E293,Vakantie!O:O,0))</f>
        <v>Zomer</v>
      </c>
      <c r="H293" s="6">
        <f t="shared" ca="1" si="48"/>
        <v>1</v>
      </c>
      <c r="I293" s="6">
        <f ca="1">IFERROR(  MIN(1, VLOOKUP(C293,Vakantie!Z:Z,1,0)   ),0)</f>
        <v>0</v>
      </c>
      <c r="J293" s="6">
        <f t="shared" ca="1" si="49"/>
        <v>0</v>
      </c>
      <c r="K293" s="6">
        <f t="shared" si="50"/>
        <v>0</v>
      </c>
      <c r="L293" s="10">
        <f ca="1">VLOOKUP(C293,Zwangerschapsverlof!$B$66:$B$72,1,1)</f>
        <v>0</v>
      </c>
      <c r="M293" s="10">
        <f ca="1">INDEX(Zwangerschapsverlof!$C$66:$C$72,N293)</f>
        <v>0</v>
      </c>
      <c r="N293" s="89">
        <f ca="1">MATCH(L293,Zwangerschapsverlof!$B$66:$B$72,0)</f>
        <v>1</v>
      </c>
      <c r="O293" s="6">
        <f t="shared" ca="1" si="55"/>
        <v>0</v>
      </c>
      <c r="P293" s="10">
        <f ca="1">VLOOKUP(C293,Zwangerschapsverlof!$B$80:$B$86,1,1)</f>
        <v>0</v>
      </c>
      <c r="Q293" s="10">
        <f ca="1">INDEX(Zwangerschapsverlof!$C$80:$C$86,R293)</f>
        <v>0</v>
      </c>
      <c r="R293" s="89">
        <f ca="1">MATCH(P293,Zwangerschapsverlof!$B$80:$B$86,0)</f>
        <v>1</v>
      </c>
      <c r="S293" s="6">
        <f t="shared" ca="1" si="56"/>
        <v>0</v>
      </c>
      <c r="T293" s="37">
        <f t="shared" ca="1" si="51"/>
        <v>0</v>
      </c>
      <c r="U293" s="49">
        <f t="shared" si="52"/>
        <v>0</v>
      </c>
      <c r="V293" s="37">
        <f ca="1">IF(AND(H293=0,I293=0,O293=1),INDEX(Zwangerschapsverlof!$B$66:$K$72,N293,3+D293),0)</f>
        <v>0</v>
      </c>
      <c r="W293" s="37">
        <f ca="1">IF(AND(H293=0,I293=0,S293=1),INDEX(Zwangerschapsverlof!$B$80:$K$86,R293,3+D293),0)</f>
        <v>0</v>
      </c>
      <c r="X293" s="110">
        <f t="shared" ca="1" si="53"/>
        <v>9</v>
      </c>
    </row>
    <row r="294" spans="2:24">
      <c r="B294" s="48">
        <f t="shared" ca="1" si="46"/>
        <v>45166</v>
      </c>
      <c r="C294" s="10">
        <f t="shared" ca="1" si="54"/>
        <v>45166</v>
      </c>
      <c r="D294" s="6">
        <f t="shared" ca="1" si="47"/>
        <v>1</v>
      </c>
      <c r="E294" s="10">
        <f ca="1">VLOOKUP(C294,Vakantie!O:O,1,1)</f>
        <v>45122</v>
      </c>
      <c r="F294" s="10">
        <f ca="1">INDEX(Vakantie!P:P,MATCH(E294,Vakantie!O:O,0))</f>
        <v>45165</v>
      </c>
      <c r="G294" s="6" t="str">
        <f ca="1">INDEX(Vakantie!Q:Q,MATCH(E294,Vakantie!O:O,0))</f>
        <v>Zomer</v>
      </c>
      <c r="H294" s="6">
        <f t="shared" ca="1" si="48"/>
        <v>0</v>
      </c>
      <c r="I294" s="6">
        <f ca="1">IFERROR(  MIN(1, VLOOKUP(C294,Vakantie!Z:Z,1,0)   ),0)</f>
        <v>0</v>
      </c>
      <c r="J294" s="6">
        <f t="shared" ca="1" si="49"/>
        <v>0</v>
      </c>
      <c r="K294" s="6">
        <f t="shared" si="50"/>
        <v>0</v>
      </c>
      <c r="L294" s="10">
        <f ca="1">VLOOKUP(C294,Zwangerschapsverlof!$B$66:$B$72,1,1)</f>
        <v>0</v>
      </c>
      <c r="M294" s="10">
        <f ca="1">INDEX(Zwangerschapsverlof!$C$66:$C$72,N294)</f>
        <v>0</v>
      </c>
      <c r="N294" s="89">
        <f ca="1">MATCH(L294,Zwangerschapsverlof!$B$66:$B$72,0)</f>
        <v>1</v>
      </c>
      <c r="O294" s="6">
        <f t="shared" ca="1" si="55"/>
        <v>0</v>
      </c>
      <c r="P294" s="10">
        <f ca="1">VLOOKUP(C294,Zwangerschapsverlof!$B$80:$B$86,1,1)</f>
        <v>0</v>
      </c>
      <c r="Q294" s="10">
        <f ca="1">INDEX(Zwangerschapsverlof!$C$80:$C$86,R294)</f>
        <v>0</v>
      </c>
      <c r="R294" s="89">
        <f ca="1">MATCH(P294,Zwangerschapsverlof!$B$80:$B$86,0)</f>
        <v>1</v>
      </c>
      <c r="S294" s="6">
        <f t="shared" ca="1" si="56"/>
        <v>0</v>
      </c>
      <c r="T294" s="37">
        <f t="shared" ca="1" si="51"/>
        <v>0</v>
      </c>
      <c r="U294" s="49">
        <f t="shared" si="52"/>
        <v>0</v>
      </c>
      <c r="V294" s="37">
        <f ca="1">IF(AND(H294=0,I294=0,O294=1),INDEX(Zwangerschapsverlof!$B$66:$K$72,N294,3+D294),0)</f>
        <v>0</v>
      </c>
      <c r="W294" s="37">
        <f ca="1">IF(AND(H294=0,I294=0,S294=1),INDEX(Zwangerschapsverlof!$B$80:$K$86,R294,3+D294),0)</f>
        <v>0</v>
      </c>
      <c r="X294" s="110">
        <f t="shared" ca="1" si="53"/>
        <v>9</v>
      </c>
    </row>
    <row r="295" spans="2:24">
      <c r="B295" s="48">
        <f t="shared" ca="1" si="46"/>
        <v>45167</v>
      </c>
      <c r="C295" s="10">
        <f t="shared" ca="1" si="54"/>
        <v>45167</v>
      </c>
      <c r="D295" s="6">
        <f t="shared" ca="1" si="47"/>
        <v>2</v>
      </c>
      <c r="E295" s="10">
        <f ca="1">VLOOKUP(C295,Vakantie!O:O,1,1)</f>
        <v>45122</v>
      </c>
      <c r="F295" s="10">
        <f ca="1">INDEX(Vakantie!P:P,MATCH(E295,Vakantie!O:O,0))</f>
        <v>45165</v>
      </c>
      <c r="G295" s="6" t="str">
        <f ca="1">INDEX(Vakantie!Q:Q,MATCH(E295,Vakantie!O:O,0))</f>
        <v>Zomer</v>
      </c>
      <c r="H295" s="6">
        <f t="shared" ca="1" si="48"/>
        <v>0</v>
      </c>
      <c r="I295" s="6">
        <f ca="1">IFERROR(  MIN(1, VLOOKUP(C295,Vakantie!Z:Z,1,0)   ),0)</f>
        <v>0</v>
      </c>
      <c r="J295" s="6">
        <f t="shared" ca="1" si="49"/>
        <v>0</v>
      </c>
      <c r="K295" s="6">
        <f t="shared" si="50"/>
        <v>0</v>
      </c>
      <c r="L295" s="10">
        <f ca="1">VLOOKUP(C295,Zwangerschapsverlof!$B$66:$B$72,1,1)</f>
        <v>0</v>
      </c>
      <c r="M295" s="10">
        <f ca="1">INDEX(Zwangerschapsverlof!$C$66:$C$72,N295)</f>
        <v>0</v>
      </c>
      <c r="N295" s="89">
        <f ca="1">MATCH(L295,Zwangerschapsverlof!$B$66:$B$72,0)</f>
        <v>1</v>
      </c>
      <c r="O295" s="6">
        <f t="shared" ca="1" si="55"/>
        <v>0</v>
      </c>
      <c r="P295" s="10">
        <f ca="1">VLOOKUP(C295,Zwangerschapsverlof!$B$80:$B$86,1,1)</f>
        <v>0</v>
      </c>
      <c r="Q295" s="10">
        <f ca="1">INDEX(Zwangerschapsverlof!$C$80:$C$86,R295)</f>
        <v>0</v>
      </c>
      <c r="R295" s="89">
        <f ca="1">MATCH(P295,Zwangerschapsverlof!$B$80:$B$86,0)</f>
        <v>1</v>
      </c>
      <c r="S295" s="6">
        <f t="shared" ca="1" si="56"/>
        <v>0</v>
      </c>
      <c r="T295" s="37">
        <f t="shared" ca="1" si="51"/>
        <v>0</v>
      </c>
      <c r="U295" s="49">
        <f t="shared" si="52"/>
        <v>0</v>
      </c>
      <c r="V295" s="37">
        <f ca="1">IF(AND(H295=0,I295=0,O295=1),INDEX(Zwangerschapsverlof!$B$66:$K$72,N295,3+D295),0)</f>
        <v>0</v>
      </c>
      <c r="W295" s="37">
        <f ca="1">IF(AND(H295=0,I295=0,S295=1),INDEX(Zwangerschapsverlof!$B$80:$K$86,R295,3+D295),0)</f>
        <v>0</v>
      </c>
      <c r="X295" s="110">
        <f t="shared" ca="1" si="53"/>
        <v>9</v>
      </c>
    </row>
    <row r="296" spans="2:24">
      <c r="B296" s="48">
        <f t="shared" ca="1" si="46"/>
        <v>45168</v>
      </c>
      <c r="C296" s="10">
        <f t="shared" ca="1" si="54"/>
        <v>45168</v>
      </c>
      <c r="D296" s="6">
        <f t="shared" ca="1" si="47"/>
        <v>3</v>
      </c>
      <c r="E296" s="10">
        <f ca="1">VLOOKUP(C296,Vakantie!O:O,1,1)</f>
        <v>45122</v>
      </c>
      <c r="F296" s="10">
        <f ca="1">INDEX(Vakantie!P:P,MATCH(E296,Vakantie!O:O,0))</f>
        <v>45165</v>
      </c>
      <c r="G296" s="6" t="str">
        <f ca="1">INDEX(Vakantie!Q:Q,MATCH(E296,Vakantie!O:O,0))</f>
        <v>Zomer</v>
      </c>
      <c r="H296" s="6">
        <f t="shared" ca="1" si="48"/>
        <v>0</v>
      </c>
      <c r="I296" s="6">
        <f ca="1">IFERROR(  MIN(1, VLOOKUP(C296,Vakantie!Z:Z,1,0)   ),0)</f>
        <v>0</v>
      </c>
      <c r="J296" s="6">
        <f t="shared" ca="1" si="49"/>
        <v>0</v>
      </c>
      <c r="K296" s="6">
        <f t="shared" si="50"/>
        <v>0</v>
      </c>
      <c r="L296" s="10">
        <f ca="1">VLOOKUP(C296,Zwangerschapsverlof!$B$66:$B$72,1,1)</f>
        <v>0</v>
      </c>
      <c r="M296" s="10">
        <f ca="1">INDEX(Zwangerschapsverlof!$C$66:$C$72,N296)</f>
        <v>0</v>
      </c>
      <c r="N296" s="89">
        <f ca="1">MATCH(L296,Zwangerschapsverlof!$B$66:$B$72,0)</f>
        <v>1</v>
      </c>
      <c r="O296" s="6">
        <f t="shared" ca="1" si="55"/>
        <v>0</v>
      </c>
      <c r="P296" s="10">
        <f ca="1">VLOOKUP(C296,Zwangerschapsverlof!$B$80:$B$86,1,1)</f>
        <v>0</v>
      </c>
      <c r="Q296" s="10">
        <f ca="1">INDEX(Zwangerschapsverlof!$C$80:$C$86,R296)</f>
        <v>0</v>
      </c>
      <c r="R296" s="89">
        <f ca="1">MATCH(P296,Zwangerschapsverlof!$B$80:$B$86,0)</f>
        <v>1</v>
      </c>
      <c r="S296" s="6">
        <f t="shared" ca="1" si="56"/>
        <v>0</v>
      </c>
      <c r="T296" s="37">
        <f t="shared" ca="1" si="51"/>
        <v>0</v>
      </c>
      <c r="U296" s="49">
        <f t="shared" si="52"/>
        <v>0</v>
      </c>
      <c r="V296" s="37">
        <f ca="1">IF(AND(H296=0,I296=0,O296=1),INDEX(Zwangerschapsverlof!$B$66:$K$72,N296,3+D296),0)</f>
        <v>0</v>
      </c>
      <c r="W296" s="37">
        <f ca="1">IF(AND(H296=0,I296=0,S296=1),INDEX(Zwangerschapsverlof!$B$80:$K$86,R296,3+D296),0)</f>
        <v>0</v>
      </c>
      <c r="X296" s="110">
        <f t="shared" ca="1" si="53"/>
        <v>9</v>
      </c>
    </row>
    <row r="297" spans="2:24">
      <c r="B297" s="48">
        <f t="shared" ca="1" si="46"/>
        <v>45169</v>
      </c>
      <c r="C297" s="10">
        <f t="shared" ca="1" si="54"/>
        <v>45169</v>
      </c>
      <c r="D297" s="6">
        <f t="shared" ca="1" si="47"/>
        <v>4</v>
      </c>
      <c r="E297" s="10">
        <f ca="1">VLOOKUP(C297,Vakantie!O:O,1,1)</f>
        <v>45122</v>
      </c>
      <c r="F297" s="10">
        <f ca="1">INDEX(Vakantie!P:P,MATCH(E297,Vakantie!O:O,0))</f>
        <v>45165</v>
      </c>
      <c r="G297" s="6" t="str">
        <f ca="1">INDEX(Vakantie!Q:Q,MATCH(E297,Vakantie!O:O,0))</f>
        <v>Zomer</v>
      </c>
      <c r="H297" s="6">
        <f t="shared" ca="1" si="48"/>
        <v>0</v>
      </c>
      <c r="I297" s="6">
        <f ca="1">IFERROR(  MIN(1, VLOOKUP(C297,Vakantie!Z:Z,1,0)   ),0)</f>
        <v>0</v>
      </c>
      <c r="J297" s="6">
        <f t="shared" ca="1" si="49"/>
        <v>0</v>
      </c>
      <c r="K297" s="6">
        <f t="shared" si="50"/>
        <v>0</v>
      </c>
      <c r="L297" s="10">
        <f ca="1">VLOOKUP(C297,Zwangerschapsverlof!$B$66:$B$72,1,1)</f>
        <v>0</v>
      </c>
      <c r="M297" s="10">
        <f ca="1">INDEX(Zwangerschapsverlof!$C$66:$C$72,N297)</f>
        <v>0</v>
      </c>
      <c r="N297" s="89">
        <f ca="1">MATCH(L297,Zwangerschapsverlof!$B$66:$B$72,0)</f>
        <v>1</v>
      </c>
      <c r="O297" s="6">
        <f t="shared" ca="1" si="55"/>
        <v>0</v>
      </c>
      <c r="P297" s="10">
        <f ca="1">VLOOKUP(C297,Zwangerschapsverlof!$B$80:$B$86,1,1)</f>
        <v>0</v>
      </c>
      <c r="Q297" s="10">
        <f ca="1">INDEX(Zwangerschapsverlof!$C$80:$C$86,R297)</f>
        <v>0</v>
      </c>
      <c r="R297" s="89">
        <f ca="1">MATCH(P297,Zwangerschapsverlof!$B$80:$B$86,0)</f>
        <v>1</v>
      </c>
      <c r="S297" s="6">
        <f t="shared" ca="1" si="56"/>
        <v>0</v>
      </c>
      <c r="T297" s="37">
        <f t="shared" ca="1" si="51"/>
        <v>0</v>
      </c>
      <c r="U297" s="49">
        <f t="shared" si="52"/>
        <v>0</v>
      </c>
      <c r="V297" s="37">
        <f ca="1">IF(AND(H297=0,I297=0,O297=1),INDEX(Zwangerschapsverlof!$B$66:$K$72,N297,3+D297),0)</f>
        <v>0</v>
      </c>
      <c r="W297" s="37">
        <f ca="1">IF(AND(H297=0,I297=0,S297=1),INDEX(Zwangerschapsverlof!$B$80:$K$86,R297,3+D297),0)</f>
        <v>0</v>
      </c>
      <c r="X297" s="110">
        <f t="shared" ca="1" si="53"/>
        <v>9</v>
      </c>
    </row>
    <row r="298" spans="2:24">
      <c r="B298" s="48">
        <f t="shared" ca="1" si="46"/>
        <v>45170</v>
      </c>
      <c r="C298" s="10">
        <f t="shared" ca="1" si="54"/>
        <v>45170</v>
      </c>
      <c r="D298" s="6">
        <f t="shared" ca="1" si="47"/>
        <v>5</v>
      </c>
      <c r="E298" s="10">
        <f ca="1">VLOOKUP(C298,Vakantie!O:O,1,1)</f>
        <v>45122</v>
      </c>
      <c r="F298" s="10">
        <f ca="1">INDEX(Vakantie!P:P,MATCH(E298,Vakantie!O:O,0))</f>
        <v>45165</v>
      </c>
      <c r="G298" s="6" t="str">
        <f ca="1">INDEX(Vakantie!Q:Q,MATCH(E298,Vakantie!O:O,0))</f>
        <v>Zomer</v>
      </c>
      <c r="H298" s="6">
        <f t="shared" ca="1" si="48"/>
        <v>0</v>
      </c>
      <c r="I298" s="6">
        <f ca="1">IFERROR(  MIN(1, VLOOKUP(C298,Vakantie!Z:Z,1,0)   ),0)</f>
        <v>0</v>
      </c>
      <c r="J298" s="6">
        <f t="shared" ca="1" si="49"/>
        <v>0</v>
      </c>
      <c r="K298" s="6">
        <f t="shared" si="50"/>
        <v>0</v>
      </c>
      <c r="L298" s="10">
        <f ca="1">VLOOKUP(C298,Zwangerschapsverlof!$B$66:$B$72,1,1)</f>
        <v>0</v>
      </c>
      <c r="M298" s="10">
        <f ca="1">INDEX(Zwangerschapsverlof!$C$66:$C$72,N298)</f>
        <v>0</v>
      </c>
      <c r="N298" s="89">
        <f ca="1">MATCH(L298,Zwangerschapsverlof!$B$66:$B$72,0)</f>
        <v>1</v>
      </c>
      <c r="O298" s="6">
        <f t="shared" ca="1" si="55"/>
        <v>0</v>
      </c>
      <c r="P298" s="10">
        <f ca="1">VLOOKUP(C298,Zwangerschapsverlof!$B$80:$B$86,1,1)</f>
        <v>0</v>
      </c>
      <c r="Q298" s="10">
        <f ca="1">INDEX(Zwangerschapsverlof!$C$80:$C$86,R298)</f>
        <v>0</v>
      </c>
      <c r="R298" s="89">
        <f ca="1">MATCH(P298,Zwangerschapsverlof!$B$80:$B$86,0)</f>
        <v>1</v>
      </c>
      <c r="S298" s="6">
        <f t="shared" ca="1" si="56"/>
        <v>0</v>
      </c>
      <c r="T298" s="37">
        <f t="shared" ca="1" si="51"/>
        <v>0</v>
      </c>
      <c r="U298" s="49">
        <f t="shared" si="52"/>
        <v>0</v>
      </c>
      <c r="V298" s="37">
        <f ca="1">IF(AND(H298=0,I298=0,O298=1),INDEX(Zwangerschapsverlof!$B$66:$K$72,N298,3+D298),0)</f>
        <v>0</v>
      </c>
      <c r="W298" s="37">
        <f ca="1">IF(AND(H298=0,I298=0,S298=1),INDEX(Zwangerschapsverlof!$B$80:$K$86,R298,3+D298),0)</f>
        <v>0</v>
      </c>
      <c r="X298" s="110">
        <f t="shared" ca="1" si="53"/>
        <v>9</v>
      </c>
    </row>
    <row r="299" spans="2:24">
      <c r="B299" s="48">
        <f t="shared" ca="1" si="46"/>
        <v>45171</v>
      </c>
      <c r="C299" s="10">
        <f t="shared" ca="1" si="54"/>
        <v>45171</v>
      </c>
      <c r="D299" s="6">
        <f t="shared" ca="1" si="47"/>
        <v>6</v>
      </c>
      <c r="E299" s="10">
        <f ca="1">VLOOKUP(C299,Vakantie!O:O,1,1)</f>
        <v>45122</v>
      </c>
      <c r="F299" s="10">
        <f ca="1">INDEX(Vakantie!P:P,MATCH(E299,Vakantie!O:O,0))</f>
        <v>45165</v>
      </c>
      <c r="G299" s="6" t="str">
        <f ca="1">INDEX(Vakantie!Q:Q,MATCH(E299,Vakantie!O:O,0))</f>
        <v>Zomer</v>
      </c>
      <c r="H299" s="6">
        <f t="shared" ca="1" si="48"/>
        <v>0</v>
      </c>
      <c r="I299" s="6">
        <f ca="1">IFERROR(  MIN(1, VLOOKUP(C299,Vakantie!Z:Z,1,0)   ),0)</f>
        <v>0</v>
      </c>
      <c r="J299" s="6">
        <f t="shared" ca="1" si="49"/>
        <v>0</v>
      </c>
      <c r="K299" s="6">
        <f t="shared" si="50"/>
        <v>0</v>
      </c>
      <c r="L299" s="10">
        <f ca="1">VLOOKUP(C299,Zwangerschapsverlof!$B$66:$B$72,1,1)</f>
        <v>0</v>
      </c>
      <c r="M299" s="10">
        <f ca="1">INDEX(Zwangerschapsverlof!$C$66:$C$72,N299)</f>
        <v>0</v>
      </c>
      <c r="N299" s="89">
        <f ca="1">MATCH(L299,Zwangerschapsverlof!$B$66:$B$72,0)</f>
        <v>1</v>
      </c>
      <c r="O299" s="6">
        <f t="shared" ca="1" si="55"/>
        <v>0</v>
      </c>
      <c r="P299" s="10">
        <f ca="1">VLOOKUP(C299,Zwangerschapsverlof!$B$80:$B$86,1,1)</f>
        <v>0</v>
      </c>
      <c r="Q299" s="10">
        <f ca="1">INDEX(Zwangerschapsverlof!$C$80:$C$86,R299)</f>
        <v>0</v>
      </c>
      <c r="R299" s="89">
        <f ca="1">MATCH(P299,Zwangerschapsverlof!$B$80:$B$86,0)</f>
        <v>1</v>
      </c>
      <c r="S299" s="6">
        <f t="shared" ca="1" si="56"/>
        <v>0</v>
      </c>
      <c r="T299" s="37">
        <f t="shared" ca="1" si="51"/>
        <v>0</v>
      </c>
      <c r="U299" s="49">
        <f t="shared" si="52"/>
        <v>0</v>
      </c>
      <c r="V299" s="37">
        <f ca="1">IF(AND(H299=0,I299=0,O299=1),INDEX(Zwangerschapsverlof!$B$66:$K$72,N299,3+D299),0)</f>
        <v>0</v>
      </c>
      <c r="W299" s="37">
        <f ca="1">IF(AND(H299=0,I299=0,S299=1),INDEX(Zwangerschapsverlof!$B$80:$K$86,R299,3+D299),0)</f>
        <v>0</v>
      </c>
      <c r="X299" s="110">
        <f t="shared" ca="1" si="53"/>
        <v>9</v>
      </c>
    </row>
    <row r="300" spans="2:24">
      <c r="B300" s="48">
        <f t="shared" ca="1" si="46"/>
        <v>45172</v>
      </c>
      <c r="C300" s="10">
        <f t="shared" ca="1" si="54"/>
        <v>45172</v>
      </c>
      <c r="D300" s="6">
        <f t="shared" ca="1" si="47"/>
        <v>7</v>
      </c>
      <c r="E300" s="10">
        <f ca="1">VLOOKUP(C300,Vakantie!O:O,1,1)</f>
        <v>45122</v>
      </c>
      <c r="F300" s="10">
        <f ca="1">INDEX(Vakantie!P:P,MATCH(E300,Vakantie!O:O,0))</f>
        <v>45165</v>
      </c>
      <c r="G300" s="6" t="str">
        <f ca="1">INDEX(Vakantie!Q:Q,MATCH(E300,Vakantie!O:O,0))</f>
        <v>Zomer</v>
      </c>
      <c r="H300" s="6">
        <f t="shared" ca="1" si="48"/>
        <v>0</v>
      </c>
      <c r="I300" s="6">
        <f ca="1">IFERROR(  MIN(1, VLOOKUP(C300,Vakantie!Z:Z,1,0)   ),0)</f>
        <v>0</v>
      </c>
      <c r="J300" s="6">
        <f t="shared" ca="1" si="49"/>
        <v>0</v>
      </c>
      <c r="K300" s="6">
        <f t="shared" si="50"/>
        <v>0</v>
      </c>
      <c r="L300" s="10">
        <f ca="1">VLOOKUP(C300,Zwangerschapsverlof!$B$66:$B$72,1,1)</f>
        <v>0</v>
      </c>
      <c r="M300" s="10">
        <f ca="1">INDEX(Zwangerschapsverlof!$C$66:$C$72,N300)</f>
        <v>0</v>
      </c>
      <c r="N300" s="89">
        <f ca="1">MATCH(L300,Zwangerschapsverlof!$B$66:$B$72,0)</f>
        <v>1</v>
      </c>
      <c r="O300" s="6">
        <f t="shared" ca="1" si="55"/>
        <v>0</v>
      </c>
      <c r="P300" s="10">
        <f ca="1">VLOOKUP(C300,Zwangerschapsverlof!$B$80:$B$86,1,1)</f>
        <v>0</v>
      </c>
      <c r="Q300" s="10">
        <f ca="1">INDEX(Zwangerschapsverlof!$C$80:$C$86,R300)</f>
        <v>0</v>
      </c>
      <c r="R300" s="89">
        <f ca="1">MATCH(P300,Zwangerschapsverlof!$B$80:$B$86,0)</f>
        <v>1</v>
      </c>
      <c r="S300" s="6">
        <f t="shared" ca="1" si="56"/>
        <v>0</v>
      </c>
      <c r="T300" s="37">
        <f t="shared" ca="1" si="51"/>
        <v>0</v>
      </c>
      <c r="U300" s="49">
        <f t="shared" si="52"/>
        <v>0</v>
      </c>
      <c r="V300" s="37">
        <f ca="1">IF(AND(H300=0,I300=0,O300=1),INDEX(Zwangerschapsverlof!$B$66:$K$72,N300,3+D300),0)</f>
        <v>0</v>
      </c>
      <c r="W300" s="37">
        <f ca="1">IF(AND(H300=0,I300=0,S300=1),INDEX(Zwangerschapsverlof!$B$80:$K$86,R300,3+D300),0)</f>
        <v>0</v>
      </c>
      <c r="X300" s="110">
        <f t="shared" ca="1" si="53"/>
        <v>9</v>
      </c>
    </row>
    <row r="301" spans="2:24">
      <c r="B301" s="48">
        <f t="shared" ca="1" si="46"/>
        <v>45173</v>
      </c>
      <c r="C301" s="10">
        <f t="shared" ca="1" si="54"/>
        <v>45173</v>
      </c>
      <c r="D301" s="6">
        <f t="shared" ca="1" si="47"/>
        <v>1</v>
      </c>
      <c r="E301" s="10">
        <f ca="1">VLOOKUP(C301,Vakantie!O:O,1,1)</f>
        <v>45122</v>
      </c>
      <c r="F301" s="10">
        <f ca="1">INDEX(Vakantie!P:P,MATCH(E301,Vakantie!O:O,0))</f>
        <v>45165</v>
      </c>
      <c r="G301" s="6" t="str">
        <f ca="1">INDEX(Vakantie!Q:Q,MATCH(E301,Vakantie!O:O,0))</f>
        <v>Zomer</v>
      </c>
      <c r="H301" s="6">
        <f t="shared" ca="1" si="48"/>
        <v>0</v>
      </c>
      <c r="I301" s="6">
        <f ca="1">IFERROR(  MIN(1, VLOOKUP(C301,Vakantie!Z:Z,1,0)   ),0)</f>
        <v>0</v>
      </c>
      <c r="J301" s="6">
        <f t="shared" ca="1" si="49"/>
        <v>0</v>
      </c>
      <c r="K301" s="6">
        <f t="shared" si="50"/>
        <v>0</v>
      </c>
      <c r="L301" s="10">
        <f ca="1">VLOOKUP(C301,Zwangerschapsverlof!$B$66:$B$72,1,1)</f>
        <v>0</v>
      </c>
      <c r="M301" s="10">
        <f ca="1">INDEX(Zwangerschapsverlof!$C$66:$C$72,N301)</f>
        <v>0</v>
      </c>
      <c r="N301" s="89">
        <f ca="1">MATCH(L301,Zwangerschapsverlof!$B$66:$B$72,0)</f>
        <v>1</v>
      </c>
      <c r="O301" s="6">
        <f t="shared" ca="1" si="55"/>
        <v>0</v>
      </c>
      <c r="P301" s="10">
        <f ca="1">VLOOKUP(C301,Zwangerschapsverlof!$B$80:$B$86,1,1)</f>
        <v>0</v>
      </c>
      <c r="Q301" s="10">
        <f ca="1">INDEX(Zwangerschapsverlof!$C$80:$C$86,R301)</f>
        <v>0</v>
      </c>
      <c r="R301" s="89">
        <f ca="1">MATCH(P301,Zwangerschapsverlof!$B$80:$B$86,0)</f>
        <v>1</v>
      </c>
      <c r="S301" s="6">
        <f t="shared" ca="1" si="56"/>
        <v>0</v>
      </c>
      <c r="T301" s="37">
        <f t="shared" ca="1" si="51"/>
        <v>0</v>
      </c>
      <c r="U301" s="49">
        <f t="shared" si="52"/>
        <v>0</v>
      </c>
      <c r="V301" s="37">
        <f ca="1">IF(AND(H301=0,I301=0,O301=1),INDEX(Zwangerschapsverlof!$B$66:$K$72,N301,3+D301),0)</f>
        <v>0</v>
      </c>
      <c r="W301" s="37">
        <f ca="1">IF(AND(H301=0,I301=0,S301=1),INDEX(Zwangerschapsverlof!$B$80:$K$86,R301,3+D301),0)</f>
        <v>0</v>
      </c>
      <c r="X301" s="110">
        <f t="shared" ca="1" si="53"/>
        <v>9</v>
      </c>
    </row>
    <row r="302" spans="2:24">
      <c r="B302" s="48">
        <f t="shared" ca="1" si="46"/>
        <v>45174</v>
      </c>
      <c r="C302" s="10">
        <f t="shared" ca="1" si="54"/>
        <v>45174</v>
      </c>
      <c r="D302" s="6">
        <f t="shared" ca="1" si="47"/>
        <v>2</v>
      </c>
      <c r="E302" s="10">
        <f ca="1">VLOOKUP(C302,Vakantie!O:O,1,1)</f>
        <v>45122</v>
      </c>
      <c r="F302" s="10">
        <f ca="1">INDEX(Vakantie!P:P,MATCH(E302,Vakantie!O:O,0))</f>
        <v>45165</v>
      </c>
      <c r="G302" s="6" t="str">
        <f ca="1">INDEX(Vakantie!Q:Q,MATCH(E302,Vakantie!O:O,0))</f>
        <v>Zomer</v>
      </c>
      <c r="H302" s="6">
        <f t="shared" ca="1" si="48"/>
        <v>0</v>
      </c>
      <c r="I302" s="6">
        <f ca="1">IFERROR(  MIN(1, VLOOKUP(C302,Vakantie!Z:Z,1,0)   ),0)</f>
        <v>0</v>
      </c>
      <c r="J302" s="6">
        <f t="shared" ca="1" si="49"/>
        <v>0</v>
      </c>
      <c r="K302" s="6">
        <f t="shared" si="50"/>
        <v>0</v>
      </c>
      <c r="L302" s="10">
        <f ca="1">VLOOKUP(C302,Zwangerschapsverlof!$B$66:$B$72,1,1)</f>
        <v>0</v>
      </c>
      <c r="M302" s="10">
        <f ca="1">INDEX(Zwangerschapsverlof!$C$66:$C$72,N302)</f>
        <v>0</v>
      </c>
      <c r="N302" s="89">
        <f ca="1">MATCH(L302,Zwangerschapsverlof!$B$66:$B$72,0)</f>
        <v>1</v>
      </c>
      <c r="O302" s="6">
        <f t="shared" ca="1" si="55"/>
        <v>0</v>
      </c>
      <c r="P302" s="10">
        <f ca="1">VLOOKUP(C302,Zwangerschapsverlof!$B$80:$B$86,1,1)</f>
        <v>0</v>
      </c>
      <c r="Q302" s="10">
        <f ca="1">INDEX(Zwangerschapsverlof!$C$80:$C$86,R302)</f>
        <v>0</v>
      </c>
      <c r="R302" s="89">
        <f ca="1">MATCH(P302,Zwangerschapsverlof!$B$80:$B$86,0)</f>
        <v>1</v>
      </c>
      <c r="S302" s="6">
        <f t="shared" ca="1" si="56"/>
        <v>0</v>
      </c>
      <c r="T302" s="37">
        <f t="shared" ca="1" si="51"/>
        <v>0</v>
      </c>
      <c r="U302" s="49">
        <f t="shared" si="52"/>
        <v>0</v>
      </c>
      <c r="V302" s="37">
        <f ca="1">IF(AND(H302=0,I302=0,O302=1),INDEX(Zwangerschapsverlof!$B$66:$K$72,N302,3+D302),0)</f>
        <v>0</v>
      </c>
      <c r="W302" s="37">
        <f ca="1">IF(AND(H302=0,I302=0,S302=1),INDEX(Zwangerschapsverlof!$B$80:$K$86,R302,3+D302),0)</f>
        <v>0</v>
      </c>
      <c r="X302" s="110">
        <f t="shared" ca="1" si="53"/>
        <v>9</v>
      </c>
    </row>
    <row r="303" spans="2:24">
      <c r="B303" s="48">
        <f t="shared" ca="1" si="46"/>
        <v>45175</v>
      </c>
      <c r="C303" s="10">
        <f t="shared" ca="1" si="54"/>
        <v>45175</v>
      </c>
      <c r="D303" s="6">
        <f t="shared" ca="1" si="47"/>
        <v>3</v>
      </c>
      <c r="E303" s="10">
        <f ca="1">VLOOKUP(C303,Vakantie!O:O,1,1)</f>
        <v>45122</v>
      </c>
      <c r="F303" s="10">
        <f ca="1">INDEX(Vakantie!P:P,MATCH(E303,Vakantie!O:O,0))</f>
        <v>45165</v>
      </c>
      <c r="G303" s="6" t="str">
        <f ca="1">INDEX(Vakantie!Q:Q,MATCH(E303,Vakantie!O:O,0))</f>
        <v>Zomer</v>
      </c>
      <c r="H303" s="6">
        <f t="shared" ca="1" si="48"/>
        <v>0</v>
      </c>
      <c r="I303" s="6">
        <f ca="1">IFERROR(  MIN(1, VLOOKUP(C303,Vakantie!Z:Z,1,0)   ),0)</f>
        <v>0</v>
      </c>
      <c r="J303" s="6">
        <f t="shared" ca="1" si="49"/>
        <v>0</v>
      </c>
      <c r="K303" s="6">
        <f t="shared" si="50"/>
        <v>0</v>
      </c>
      <c r="L303" s="10">
        <f ca="1">VLOOKUP(C303,Zwangerschapsverlof!$B$66:$B$72,1,1)</f>
        <v>0</v>
      </c>
      <c r="M303" s="10">
        <f ca="1">INDEX(Zwangerschapsverlof!$C$66:$C$72,N303)</f>
        <v>0</v>
      </c>
      <c r="N303" s="89">
        <f ca="1">MATCH(L303,Zwangerschapsverlof!$B$66:$B$72,0)</f>
        <v>1</v>
      </c>
      <c r="O303" s="6">
        <f t="shared" ca="1" si="55"/>
        <v>0</v>
      </c>
      <c r="P303" s="10">
        <f ca="1">VLOOKUP(C303,Zwangerschapsverlof!$B$80:$B$86,1,1)</f>
        <v>0</v>
      </c>
      <c r="Q303" s="10">
        <f ca="1">INDEX(Zwangerschapsverlof!$C$80:$C$86,R303)</f>
        <v>0</v>
      </c>
      <c r="R303" s="89">
        <f ca="1">MATCH(P303,Zwangerschapsverlof!$B$80:$B$86,0)</f>
        <v>1</v>
      </c>
      <c r="S303" s="6">
        <f t="shared" ca="1" si="56"/>
        <v>0</v>
      </c>
      <c r="T303" s="37">
        <f t="shared" ca="1" si="51"/>
        <v>0</v>
      </c>
      <c r="U303" s="49">
        <f t="shared" si="52"/>
        <v>0</v>
      </c>
      <c r="V303" s="37">
        <f ca="1">IF(AND(H303=0,I303=0,O303=1),INDEX(Zwangerschapsverlof!$B$66:$K$72,N303,3+D303),0)</f>
        <v>0</v>
      </c>
      <c r="W303" s="37">
        <f ca="1">IF(AND(H303=0,I303=0,S303=1),INDEX(Zwangerschapsverlof!$B$80:$K$86,R303,3+D303),0)</f>
        <v>0</v>
      </c>
      <c r="X303" s="110">
        <f t="shared" ca="1" si="53"/>
        <v>9</v>
      </c>
    </row>
    <row r="304" spans="2:24">
      <c r="B304" s="48">
        <f t="shared" ca="1" si="46"/>
        <v>45176</v>
      </c>
      <c r="C304" s="10">
        <f t="shared" ca="1" si="54"/>
        <v>45176</v>
      </c>
      <c r="D304" s="6">
        <f t="shared" ca="1" si="47"/>
        <v>4</v>
      </c>
      <c r="E304" s="10">
        <f ca="1">VLOOKUP(C304,Vakantie!O:O,1,1)</f>
        <v>45122</v>
      </c>
      <c r="F304" s="10">
        <f ca="1">INDEX(Vakantie!P:P,MATCH(E304,Vakantie!O:O,0))</f>
        <v>45165</v>
      </c>
      <c r="G304" s="6" t="str">
        <f ca="1">INDEX(Vakantie!Q:Q,MATCH(E304,Vakantie!O:O,0))</f>
        <v>Zomer</v>
      </c>
      <c r="H304" s="6">
        <f t="shared" ca="1" si="48"/>
        <v>0</v>
      </c>
      <c r="I304" s="6">
        <f ca="1">IFERROR(  MIN(1, VLOOKUP(C304,Vakantie!Z:Z,1,0)   ),0)</f>
        <v>0</v>
      </c>
      <c r="J304" s="6">
        <f t="shared" ca="1" si="49"/>
        <v>0</v>
      </c>
      <c r="K304" s="6">
        <f t="shared" si="50"/>
        <v>0</v>
      </c>
      <c r="L304" s="10">
        <f ca="1">VLOOKUP(C304,Zwangerschapsverlof!$B$66:$B$72,1,1)</f>
        <v>0</v>
      </c>
      <c r="M304" s="10">
        <f ca="1">INDEX(Zwangerschapsverlof!$C$66:$C$72,N304)</f>
        <v>0</v>
      </c>
      <c r="N304" s="89">
        <f ca="1">MATCH(L304,Zwangerschapsverlof!$B$66:$B$72,0)</f>
        <v>1</v>
      </c>
      <c r="O304" s="6">
        <f t="shared" ca="1" si="55"/>
        <v>0</v>
      </c>
      <c r="P304" s="10">
        <f ca="1">VLOOKUP(C304,Zwangerschapsverlof!$B$80:$B$86,1,1)</f>
        <v>0</v>
      </c>
      <c r="Q304" s="10">
        <f ca="1">INDEX(Zwangerschapsverlof!$C$80:$C$86,R304)</f>
        <v>0</v>
      </c>
      <c r="R304" s="89">
        <f ca="1">MATCH(P304,Zwangerschapsverlof!$B$80:$B$86,0)</f>
        <v>1</v>
      </c>
      <c r="S304" s="6">
        <f t="shared" ca="1" si="56"/>
        <v>0</v>
      </c>
      <c r="T304" s="37">
        <f t="shared" ca="1" si="51"/>
        <v>0</v>
      </c>
      <c r="U304" s="49">
        <f t="shared" si="52"/>
        <v>0</v>
      </c>
      <c r="V304" s="37">
        <f ca="1">IF(AND(H304=0,I304=0,O304=1),INDEX(Zwangerschapsverlof!$B$66:$K$72,N304,3+D304),0)</f>
        <v>0</v>
      </c>
      <c r="W304" s="37">
        <f ca="1">IF(AND(H304=0,I304=0,S304=1),INDEX(Zwangerschapsverlof!$B$80:$K$86,R304,3+D304),0)</f>
        <v>0</v>
      </c>
      <c r="X304" s="110">
        <f t="shared" ca="1" si="53"/>
        <v>9</v>
      </c>
    </row>
    <row r="305" spans="2:24">
      <c r="B305" s="48">
        <f t="shared" ca="1" si="46"/>
        <v>45177</v>
      </c>
      <c r="C305" s="10">
        <f t="shared" ca="1" si="54"/>
        <v>45177</v>
      </c>
      <c r="D305" s="6">
        <f t="shared" ca="1" si="47"/>
        <v>5</v>
      </c>
      <c r="E305" s="10">
        <f ca="1">VLOOKUP(C305,Vakantie!O:O,1,1)</f>
        <v>45122</v>
      </c>
      <c r="F305" s="10">
        <f ca="1">INDEX(Vakantie!P:P,MATCH(E305,Vakantie!O:O,0))</f>
        <v>45165</v>
      </c>
      <c r="G305" s="6" t="str">
        <f ca="1">INDEX(Vakantie!Q:Q,MATCH(E305,Vakantie!O:O,0))</f>
        <v>Zomer</v>
      </c>
      <c r="H305" s="6">
        <f t="shared" ca="1" si="48"/>
        <v>0</v>
      </c>
      <c r="I305" s="6">
        <f ca="1">IFERROR(  MIN(1, VLOOKUP(C305,Vakantie!Z:Z,1,0)   ),0)</f>
        <v>0</v>
      </c>
      <c r="J305" s="6">
        <f t="shared" ca="1" si="49"/>
        <v>0</v>
      </c>
      <c r="K305" s="6">
        <f t="shared" si="50"/>
        <v>0</v>
      </c>
      <c r="L305" s="10">
        <f ca="1">VLOOKUP(C305,Zwangerschapsverlof!$B$66:$B$72,1,1)</f>
        <v>0</v>
      </c>
      <c r="M305" s="10">
        <f ca="1">INDEX(Zwangerschapsverlof!$C$66:$C$72,N305)</f>
        <v>0</v>
      </c>
      <c r="N305" s="89">
        <f ca="1">MATCH(L305,Zwangerschapsverlof!$B$66:$B$72,0)</f>
        <v>1</v>
      </c>
      <c r="O305" s="6">
        <f t="shared" ca="1" si="55"/>
        <v>0</v>
      </c>
      <c r="P305" s="10">
        <f ca="1">VLOOKUP(C305,Zwangerschapsverlof!$B$80:$B$86,1,1)</f>
        <v>0</v>
      </c>
      <c r="Q305" s="10">
        <f ca="1">INDEX(Zwangerschapsverlof!$C$80:$C$86,R305)</f>
        <v>0</v>
      </c>
      <c r="R305" s="89">
        <f ca="1">MATCH(P305,Zwangerschapsverlof!$B$80:$B$86,0)</f>
        <v>1</v>
      </c>
      <c r="S305" s="6">
        <f t="shared" ca="1" si="56"/>
        <v>0</v>
      </c>
      <c r="T305" s="37">
        <f t="shared" ca="1" si="51"/>
        <v>0</v>
      </c>
      <c r="U305" s="49">
        <f t="shared" si="52"/>
        <v>0</v>
      </c>
      <c r="V305" s="37">
        <f ca="1">IF(AND(H305=0,I305=0,O305=1),INDEX(Zwangerschapsverlof!$B$66:$K$72,N305,3+D305),0)</f>
        <v>0</v>
      </c>
      <c r="W305" s="37">
        <f ca="1">IF(AND(H305=0,I305=0,S305=1),INDEX(Zwangerschapsverlof!$B$80:$K$86,R305,3+D305),0)</f>
        <v>0</v>
      </c>
      <c r="X305" s="110">
        <f t="shared" ca="1" si="53"/>
        <v>9</v>
      </c>
    </row>
    <row r="306" spans="2:24">
      <c r="B306" s="48">
        <f t="shared" ca="1" si="46"/>
        <v>45178</v>
      </c>
      <c r="C306" s="10">
        <f t="shared" ca="1" si="54"/>
        <v>45178</v>
      </c>
      <c r="D306" s="6">
        <f t="shared" ca="1" si="47"/>
        <v>6</v>
      </c>
      <c r="E306" s="10">
        <f ca="1">VLOOKUP(C306,Vakantie!O:O,1,1)</f>
        <v>45122</v>
      </c>
      <c r="F306" s="10">
        <f ca="1">INDEX(Vakantie!P:P,MATCH(E306,Vakantie!O:O,0))</f>
        <v>45165</v>
      </c>
      <c r="G306" s="6" t="str">
        <f ca="1">INDEX(Vakantie!Q:Q,MATCH(E306,Vakantie!O:O,0))</f>
        <v>Zomer</v>
      </c>
      <c r="H306" s="6">
        <f t="shared" ca="1" si="48"/>
        <v>0</v>
      </c>
      <c r="I306" s="6">
        <f ca="1">IFERROR(  MIN(1, VLOOKUP(C306,Vakantie!Z:Z,1,0)   ),0)</f>
        <v>0</v>
      </c>
      <c r="J306" s="6">
        <f t="shared" ca="1" si="49"/>
        <v>0</v>
      </c>
      <c r="K306" s="6">
        <f t="shared" si="50"/>
        <v>0</v>
      </c>
      <c r="L306" s="10">
        <f ca="1">VLOOKUP(C306,Zwangerschapsverlof!$B$66:$B$72,1,1)</f>
        <v>0</v>
      </c>
      <c r="M306" s="10">
        <f ca="1">INDEX(Zwangerschapsverlof!$C$66:$C$72,N306)</f>
        <v>0</v>
      </c>
      <c r="N306" s="89">
        <f ca="1">MATCH(L306,Zwangerschapsverlof!$B$66:$B$72,0)</f>
        <v>1</v>
      </c>
      <c r="O306" s="6">
        <f t="shared" ca="1" si="55"/>
        <v>0</v>
      </c>
      <c r="P306" s="10">
        <f ca="1">VLOOKUP(C306,Zwangerschapsverlof!$B$80:$B$86,1,1)</f>
        <v>0</v>
      </c>
      <c r="Q306" s="10">
        <f ca="1">INDEX(Zwangerschapsverlof!$C$80:$C$86,R306)</f>
        <v>0</v>
      </c>
      <c r="R306" s="89">
        <f ca="1">MATCH(P306,Zwangerschapsverlof!$B$80:$B$86,0)</f>
        <v>1</v>
      </c>
      <c r="S306" s="6">
        <f t="shared" ca="1" si="56"/>
        <v>0</v>
      </c>
      <c r="T306" s="37">
        <f t="shared" ca="1" si="51"/>
        <v>0</v>
      </c>
      <c r="U306" s="49">
        <f t="shared" si="52"/>
        <v>0</v>
      </c>
      <c r="V306" s="37">
        <f ca="1">IF(AND(H306=0,I306=0,O306=1),INDEX(Zwangerschapsverlof!$B$66:$K$72,N306,3+D306),0)</f>
        <v>0</v>
      </c>
      <c r="W306" s="37">
        <f ca="1">IF(AND(H306=0,I306=0,S306=1),INDEX(Zwangerschapsverlof!$B$80:$K$86,R306,3+D306),0)</f>
        <v>0</v>
      </c>
      <c r="X306" s="110">
        <f t="shared" ca="1" si="53"/>
        <v>9</v>
      </c>
    </row>
    <row r="307" spans="2:24">
      <c r="B307" s="48">
        <f t="shared" ca="1" si="46"/>
        <v>45179</v>
      </c>
      <c r="C307" s="10">
        <f t="shared" ca="1" si="54"/>
        <v>45179</v>
      </c>
      <c r="D307" s="6">
        <f t="shared" ca="1" si="47"/>
        <v>7</v>
      </c>
      <c r="E307" s="10">
        <f ca="1">VLOOKUP(C307,Vakantie!O:O,1,1)</f>
        <v>45122</v>
      </c>
      <c r="F307" s="10">
        <f ca="1">INDEX(Vakantie!P:P,MATCH(E307,Vakantie!O:O,0))</f>
        <v>45165</v>
      </c>
      <c r="G307" s="6" t="str">
        <f ca="1">INDEX(Vakantie!Q:Q,MATCH(E307,Vakantie!O:O,0))</f>
        <v>Zomer</v>
      </c>
      <c r="H307" s="6">
        <f t="shared" ca="1" si="48"/>
        <v>0</v>
      </c>
      <c r="I307" s="6">
        <f ca="1">IFERROR(  MIN(1, VLOOKUP(C307,Vakantie!Z:Z,1,0)   ),0)</f>
        <v>0</v>
      </c>
      <c r="J307" s="6">
        <f t="shared" ca="1" si="49"/>
        <v>0</v>
      </c>
      <c r="K307" s="6">
        <f t="shared" si="50"/>
        <v>0</v>
      </c>
      <c r="L307" s="10">
        <f ca="1">VLOOKUP(C307,Zwangerschapsverlof!$B$66:$B$72,1,1)</f>
        <v>0</v>
      </c>
      <c r="M307" s="10">
        <f ca="1">INDEX(Zwangerschapsverlof!$C$66:$C$72,N307)</f>
        <v>0</v>
      </c>
      <c r="N307" s="89">
        <f ca="1">MATCH(L307,Zwangerschapsverlof!$B$66:$B$72,0)</f>
        <v>1</v>
      </c>
      <c r="O307" s="6">
        <f t="shared" ca="1" si="55"/>
        <v>0</v>
      </c>
      <c r="P307" s="10">
        <f ca="1">VLOOKUP(C307,Zwangerschapsverlof!$B$80:$B$86,1,1)</f>
        <v>0</v>
      </c>
      <c r="Q307" s="10">
        <f ca="1">INDEX(Zwangerschapsverlof!$C$80:$C$86,R307)</f>
        <v>0</v>
      </c>
      <c r="R307" s="89">
        <f ca="1">MATCH(P307,Zwangerschapsverlof!$B$80:$B$86,0)</f>
        <v>1</v>
      </c>
      <c r="S307" s="6">
        <f t="shared" ca="1" si="56"/>
        <v>0</v>
      </c>
      <c r="T307" s="37">
        <f t="shared" ca="1" si="51"/>
        <v>0</v>
      </c>
      <c r="U307" s="49">
        <f t="shared" si="52"/>
        <v>0</v>
      </c>
      <c r="V307" s="37">
        <f ca="1">IF(AND(H307=0,I307=0,O307=1),INDEX(Zwangerschapsverlof!$B$66:$K$72,N307,3+D307),0)</f>
        <v>0</v>
      </c>
      <c r="W307" s="37">
        <f ca="1">IF(AND(H307=0,I307=0,S307=1),INDEX(Zwangerschapsverlof!$B$80:$K$86,R307,3+D307),0)</f>
        <v>0</v>
      </c>
      <c r="X307" s="110">
        <f t="shared" ca="1" si="53"/>
        <v>9</v>
      </c>
    </row>
    <row r="308" spans="2:24">
      <c r="B308" s="48">
        <f t="shared" ca="1" si="46"/>
        <v>45180</v>
      </c>
      <c r="C308" s="10">
        <f t="shared" ca="1" si="54"/>
        <v>45180</v>
      </c>
      <c r="D308" s="6">
        <f t="shared" ca="1" si="47"/>
        <v>1</v>
      </c>
      <c r="E308" s="10">
        <f ca="1">VLOOKUP(C308,Vakantie!O:O,1,1)</f>
        <v>45122</v>
      </c>
      <c r="F308" s="10">
        <f ca="1">INDEX(Vakantie!P:P,MATCH(E308,Vakantie!O:O,0))</f>
        <v>45165</v>
      </c>
      <c r="G308" s="6" t="str">
        <f ca="1">INDEX(Vakantie!Q:Q,MATCH(E308,Vakantie!O:O,0))</f>
        <v>Zomer</v>
      </c>
      <c r="H308" s="6">
        <f t="shared" ca="1" si="48"/>
        <v>0</v>
      </c>
      <c r="I308" s="6">
        <f ca="1">IFERROR(  MIN(1, VLOOKUP(C308,Vakantie!Z:Z,1,0)   ),0)</f>
        <v>0</v>
      </c>
      <c r="J308" s="6">
        <f t="shared" ca="1" si="49"/>
        <v>0</v>
      </c>
      <c r="K308" s="6">
        <f t="shared" si="50"/>
        <v>0</v>
      </c>
      <c r="L308" s="10">
        <f ca="1">VLOOKUP(C308,Zwangerschapsverlof!$B$66:$B$72,1,1)</f>
        <v>0</v>
      </c>
      <c r="M308" s="10">
        <f ca="1">INDEX(Zwangerschapsverlof!$C$66:$C$72,N308)</f>
        <v>0</v>
      </c>
      <c r="N308" s="89">
        <f ca="1">MATCH(L308,Zwangerschapsverlof!$B$66:$B$72,0)</f>
        <v>1</v>
      </c>
      <c r="O308" s="6">
        <f t="shared" ca="1" si="55"/>
        <v>0</v>
      </c>
      <c r="P308" s="10">
        <f ca="1">VLOOKUP(C308,Zwangerschapsverlof!$B$80:$B$86,1,1)</f>
        <v>0</v>
      </c>
      <c r="Q308" s="10">
        <f ca="1">INDEX(Zwangerschapsverlof!$C$80:$C$86,R308)</f>
        <v>0</v>
      </c>
      <c r="R308" s="89">
        <f ca="1">MATCH(P308,Zwangerschapsverlof!$B$80:$B$86,0)</f>
        <v>1</v>
      </c>
      <c r="S308" s="6">
        <f t="shared" ca="1" si="56"/>
        <v>0</v>
      </c>
      <c r="T308" s="37">
        <f t="shared" ca="1" si="51"/>
        <v>0</v>
      </c>
      <c r="U308" s="49">
        <f t="shared" si="52"/>
        <v>0</v>
      </c>
      <c r="V308" s="37">
        <f ca="1">IF(AND(H308=0,I308=0,O308=1),INDEX(Zwangerschapsverlof!$B$66:$K$72,N308,3+D308),0)</f>
        <v>0</v>
      </c>
      <c r="W308" s="37">
        <f ca="1">IF(AND(H308=0,I308=0,S308=1),INDEX(Zwangerschapsverlof!$B$80:$K$86,R308,3+D308),0)</f>
        <v>0</v>
      </c>
      <c r="X308" s="110">
        <f t="shared" ca="1" si="53"/>
        <v>9</v>
      </c>
    </row>
    <row r="309" spans="2:24">
      <c r="B309" s="48">
        <f t="shared" ca="1" si="46"/>
        <v>45181</v>
      </c>
      <c r="C309" s="10">
        <f t="shared" ca="1" si="54"/>
        <v>45181</v>
      </c>
      <c r="D309" s="6">
        <f t="shared" ca="1" si="47"/>
        <v>2</v>
      </c>
      <c r="E309" s="10">
        <f ca="1">VLOOKUP(C309,Vakantie!O:O,1,1)</f>
        <v>45122</v>
      </c>
      <c r="F309" s="10">
        <f ca="1">INDEX(Vakantie!P:P,MATCH(E309,Vakantie!O:O,0))</f>
        <v>45165</v>
      </c>
      <c r="G309" s="6" t="str">
        <f ca="1">INDEX(Vakantie!Q:Q,MATCH(E309,Vakantie!O:O,0))</f>
        <v>Zomer</v>
      </c>
      <c r="H309" s="6">
        <f t="shared" ca="1" si="48"/>
        <v>0</v>
      </c>
      <c r="I309" s="6">
        <f ca="1">IFERROR(  MIN(1, VLOOKUP(C309,Vakantie!Z:Z,1,0)   ),0)</f>
        <v>0</v>
      </c>
      <c r="J309" s="6">
        <f t="shared" ca="1" si="49"/>
        <v>0</v>
      </c>
      <c r="K309" s="6">
        <f t="shared" si="50"/>
        <v>0</v>
      </c>
      <c r="L309" s="10">
        <f ca="1">VLOOKUP(C309,Zwangerschapsverlof!$B$66:$B$72,1,1)</f>
        <v>0</v>
      </c>
      <c r="M309" s="10">
        <f ca="1">INDEX(Zwangerschapsverlof!$C$66:$C$72,N309)</f>
        <v>0</v>
      </c>
      <c r="N309" s="89">
        <f ca="1">MATCH(L309,Zwangerschapsverlof!$B$66:$B$72,0)</f>
        <v>1</v>
      </c>
      <c r="O309" s="6">
        <f t="shared" ca="1" si="55"/>
        <v>0</v>
      </c>
      <c r="P309" s="10">
        <f ca="1">VLOOKUP(C309,Zwangerschapsverlof!$B$80:$B$86,1,1)</f>
        <v>0</v>
      </c>
      <c r="Q309" s="10">
        <f ca="1">INDEX(Zwangerschapsverlof!$C$80:$C$86,R309)</f>
        <v>0</v>
      </c>
      <c r="R309" s="89">
        <f ca="1">MATCH(P309,Zwangerschapsverlof!$B$80:$B$86,0)</f>
        <v>1</v>
      </c>
      <c r="S309" s="6">
        <f t="shared" ca="1" si="56"/>
        <v>0</v>
      </c>
      <c r="T309" s="37">
        <f t="shared" ca="1" si="51"/>
        <v>0</v>
      </c>
      <c r="U309" s="49">
        <f t="shared" si="52"/>
        <v>0</v>
      </c>
      <c r="V309" s="37">
        <f ca="1">IF(AND(H309=0,I309=0,O309=1),INDEX(Zwangerschapsverlof!$B$66:$K$72,N309,3+D309),0)</f>
        <v>0</v>
      </c>
      <c r="W309" s="37">
        <f ca="1">IF(AND(H309=0,I309=0,S309=1),INDEX(Zwangerschapsverlof!$B$80:$K$86,R309,3+D309),0)</f>
        <v>0</v>
      </c>
      <c r="X309" s="110">
        <f t="shared" ca="1" si="53"/>
        <v>9</v>
      </c>
    </row>
    <row r="310" spans="2:24">
      <c r="B310" s="48">
        <f t="shared" ca="1" si="46"/>
        <v>45182</v>
      </c>
      <c r="C310" s="10">
        <f t="shared" ca="1" si="54"/>
        <v>45182</v>
      </c>
      <c r="D310" s="6">
        <f t="shared" ca="1" si="47"/>
        <v>3</v>
      </c>
      <c r="E310" s="10">
        <f ca="1">VLOOKUP(C310,Vakantie!O:O,1,1)</f>
        <v>45122</v>
      </c>
      <c r="F310" s="10">
        <f ca="1">INDEX(Vakantie!P:P,MATCH(E310,Vakantie!O:O,0))</f>
        <v>45165</v>
      </c>
      <c r="G310" s="6" t="str">
        <f ca="1">INDEX(Vakantie!Q:Q,MATCH(E310,Vakantie!O:O,0))</f>
        <v>Zomer</v>
      </c>
      <c r="H310" s="6">
        <f t="shared" ca="1" si="48"/>
        <v>0</v>
      </c>
      <c r="I310" s="6">
        <f ca="1">IFERROR(  MIN(1, VLOOKUP(C310,Vakantie!Z:Z,1,0)   ),0)</f>
        <v>0</v>
      </c>
      <c r="J310" s="6">
        <f t="shared" ca="1" si="49"/>
        <v>0</v>
      </c>
      <c r="K310" s="6">
        <f t="shared" si="50"/>
        <v>0</v>
      </c>
      <c r="L310" s="10">
        <f ca="1">VLOOKUP(C310,Zwangerschapsverlof!$B$66:$B$72,1,1)</f>
        <v>0</v>
      </c>
      <c r="M310" s="10">
        <f ca="1">INDEX(Zwangerschapsverlof!$C$66:$C$72,N310)</f>
        <v>0</v>
      </c>
      <c r="N310" s="89">
        <f ca="1">MATCH(L310,Zwangerschapsverlof!$B$66:$B$72,0)</f>
        <v>1</v>
      </c>
      <c r="O310" s="6">
        <f t="shared" ca="1" si="55"/>
        <v>0</v>
      </c>
      <c r="P310" s="10">
        <f ca="1">VLOOKUP(C310,Zwangerschapsverlof!$B$80:$B$86,1,1)</f>
        <v>0</v>
      </c>
      <c r="Q310" s="10">
        <f ca="1">INDEX(Zwangerschapsverlof!$C$80:$C$86,R310)</f>
        <v>0</v>
      </c>
      <c r="R310" s="89">
        <f ca="1">MATCH(P310,Zwangerschapsverlof!$B$80:$B$86,0)</f>
        <v>1</v>
      </c>
      <c r="S310" s="6">
        <f t="shared" ca="1" si="56"/>
        <v>0</v>
      </c>
      <c r="T310" s="37">
        <f t="shared" ca="1" si="51"/>
        <v>0</v>
      </c>
      <c r="U310" s="49">
        <f t="shared" si="52"/>
        <v>0</v>
      </c>
      <c r="V310" s="37">
        <f ca="1">IF(AND(H310=0,I310=0,O310=1),INDEX(Zwangerschapsverlof!$B$66:$K$72,N310,3+D310),0)</f>
        <v>0</v>
      </c>
      <c r="W310" s="37">
        <f ca="1">IF(AND(H310=0,I310=0,S310=1),INDEX(Zwangerschapsverlof!$B$80:$K$86,R310,3+D310),0)</f>
        <v>0</v>
      </c>
      <c r="X310" s="110">
        <f t="shared" ca="1" si="53"/>
        <v>9</v>
      </c>
    </row>
    <row r="311" spans="2:24">
      <c r="B311" s="48">
        <f t="shared" ca="1" si="46"/>
        <v>45183</v>
      </c>
      <c r="C311" s="10">
        <f t="shared" ca="1" si="54"/>
        <v>45183</v>
      </c>
      <c r="D311" s="6">
        <f t="shared" ca="1" si="47"/>
        <v>4</v>
      </c>
      <c r="E311" s="10">
        <f ca="1">VLOOKUP(C311,Vakantie!O:O,1,1)</f>
        <v>45122</v>
      </c>
      <c r="F311" s="10">
        <f ca="1">INDEX(Vakantie!P:P,MATCH(E311,Vakantie!O:O,0))</f>
        <v>45165</v>
      </c>
      <c r="G311" s="6" t="str">
        <f ca="1">INDEX(Vakantie!Q:Q,MATCH(E311,Vakantie!O:O,0))</f>
        <v>Zomer</v>
      </c>
      <c r="H311" s="6">
        <f t="shared" ca="1" si="48"/>
        <v>0</v>
      </c>
      <c r="I311" s="6">
        <f ca="1">IFERROR(  MIN(1, VLOOKUP(C311,Vakantie!Z:Z,1,0)   ),0)</f>
        <v>0</v>
      </c>
      <c r="J311" s="6">
        <f t="shared" ca="1" si="49"/>
        <v>0</v>
      </c>
      <c r="K311" s="6">
        <f t="shared" si="50"/>
        <v>0</v>
      </c>
      <c r="L311" s="10">
        <f ca="1">VLOOKUP(C311,Zwangerschapsverlof!$B$66:$B$72,1,1)</f>
        <v>0</v>
      </c>
      <c r="M311" s="10">
        <f ca="1">INDEX(Zwangerschapsverlof!$C$66:$C$72,N311)</f>
        <v>0</v>
      </c>
      <c r="N311" s="89">
        <f ca="1">MATCH(L311,Zwangerschapsverlof!$B$66:$B$72,0)</f>
        <v>1</v>
      </c>
      <c r="O311" s="6">
        <f t="shared" ca="1" si="55"/>
        <v>0</v>
      </c>
      <c r="P311" s="10">
        <f ca="1">VLOOKUP(C311,Zwangerschapsverlof!$B$80:$B$86,1,1)</f>
        <v>0</v>
      </c>
      <c r="Q311" s="10">
        <f ca="1">INDEX(Zwangerschapsverlof!$C$80:$C$86,R311)</f>
        <v>0</v>
      </c>
      <c r="R311" s="89">
        <f ca="1">MATCH(P311,Zwangerschapsverlof!$B$80:$B$86,0)</f>
        <v>1</v>
      </c>
      <c r="S311" s="6">
        <f t="shared" ca="1" si="56"/>
        <v>0</v>
      </c>
      <c r="T311" s="37">
        <f t="shared" ca="1" si="51"/>
        <v>0</v>
      </c>
      <c r="U311" s="49">
        <f t="shared" si="52"/>
        <v>0</v>
      </c>
      <c r="V311" s="37">
        <f ca="1">IF(AND(H311=0,I311=0,O311=1),INDEX(Zwangerschapsverlof!$B$66:$K$72,N311,3+D311),0)</f>
        <v>0</v>
      </c>
      <c r="W311" s="37">
        <f ca="1">IF(AND(H311=0,I311=0,S311=1),INDEX(Zwangerschapsverlof!$B$80:$K$86,R311,3+D311),0)</f>
        <v>0</v>
      </c>
      <c r="X311" s="110">
        <f t="shared" ca="1" si="53"/>
        <v>9</v>
      </c>
    </row>
    <row r="312" spans="2:24">
      <c r="B312" s="48">
        <f t="shared" ca="1" si="46"/>
        <v>45184</v>
      </c>
      <c r="C312" s="10">
        <f t="shared" ca="1" si="54"/>
        <v>45184</v>
      </c>
      <c r="D312" s="6">
        <f t="shared" ca="1" si="47"/>
        <v>5</v>
      </c>
      <c r="E312" s="10">
        <f ca="1">VLOOKUP(C312,Vakantie!O:O,1,1)</f>
        <v>45122</v>
      </c>
      <c r="F312" s="10">
        <f ca="1">INDEX(Vakantie!P:P,MATCH(E312,Vakantie!O:O,0))</f>
        <v>45165</v>
      </c>
      <c r="G312" s="6" t="str">
        <f ca="1">INDEX(Vakantie!Q:Q,MATCH(E312,Vakantie!O:O,0))</f>
        <v>Zomer</v>
      </c>
      <c r="H312" s="6">
        <f t="shared" ca="1" si="48"/>
        <v>0</v>
      </c>
      <c r="I312" s="6">
        <f ca="1">IFERROR(  MIN(1, VLOOKUP(C312,Vakantie!Z:Z,1,0)   ),0)</f>
        <v>0</v>
      </c>
      <c r="J312" s="6">
        <f t="shared" ca="1" si="49"/>
        <v>0</v>
      </c>
      <c r="K312" s="6">
        <f t="shared" si="50"/>
        <v>0</v>
      </c>
      <c r="L312" s="10">
        <f ca="1">VLOOKUP(C312,Zwangerschapsverlof!$B$66:$B$72,1,1)</f>
        <v>0</v>
      </c>
      <c r="M312" s="10">
        <f ca="1">INDEX(Zwangerschapsverlof!$C$66:$C$72,N312)</f>
        <v>0</v>
      </c>
      <c r="N312" s="89">
        <f ca="1">MATCH(L312,Zwangerschapsverlof!$B$66:$B$72,0)</f>
        <v>1</v>
      </c>
      <c r="O312" s="6">
        <f t="shared" ca="1" si="55"/>
        <v>0</v>
      </c>
      <c r="P312" s="10">
        <f ca="1">VLOOKUP(C312,Zwangerschapsverlof!$B$80:$B$86,1,1)</f>
        <v>0</v>
      </c>
      <c r="Q312" s="10">
        <f ca="1">INDEX(Zwangerschapsverlof!$C$80:$C$86,R312)</f>
        <v>0</v>
      </c>
      <c r="R312" s="89">
        <f ca="1">MATCH(P312,Zwangerschapsverlof!$B$80:$B$86,0)</f>
        <v>1</v>
      </c>
      <c r="S312" s="6">
        <f t="shared" ca="1" si="56"/>
        <v>0</v>
      </c>
      <c r="T312" s="37">
        <f t="shared" ca="1" si="51"/>
        <v>0</v>
      </c>
      <c r="U312" s="49">
        <f t="shared" si="52"/>
        <v>0</v>
      </c>
      <c r="V312" s="37">
        <f ca="1">IF(AND(H312=0,I312=0,O312=1),INDEX(Zwangerschapsverlof!$B$66:$K$72,N312,3+D312),0)</f>
        <v>0</v>
      </c>
      <c r="W312" s="37">
        <f ca="1">IF(AND(H312=0,I312=0,S312=1),INDEX(Zwangerschapsverlof!$B$80:$K$86,R312,3+D312),0)</f>
        <v>0</v>
      </c>
      <c r="X312" s="110">
        <f t="shared" ca="1" si="53"/>
        <v>9</v>
      </c>
    </row>
    <row r="313" spans="2:24">
      <c r="B313" s="48">
        <f t="shared" ca="1" si="46"/>
        <v>45185</v>
      </c>
      <c r="C313" s="10">
        <f t="shared" ca="1" si="54"/>
        <v>45185</v>
      </c>
      <c r="D313" s="6">
        <f t="shared" ca="1" si="47"/>
        <v>6</v>
      </c>
      <c r="E313" s="10">
        <f ca="1">VLOOKUP(C313,Vakantie!O:O,1,1)</f>
        <v>45122</v>
      </c>
      <c r="F313" s="10">
        <f ca="1">INDEX(Vakantie!P:P,MATCH(E313,Vakantie!O:O,0))</f>
        <v>45165</v>
      </c>
      <c r="G313" s="6" t="str">
        <f ca="1">INDEX(Vakantie!Q:Q,MATCH(E313,Vakantie!O:O,0))</f>
        <v>Zomer</v>
      </c>
      <c r="H313" s="6">
        <f t="shared" ca="1" si="48"/>
        <v>0</v>
      </c>
      <c r="I313" s="6">
        <f ca="1">IFERROR(  MIN(1, VLOOKUP(C313,Vakantie!Z:Z,1,0)   ),0)</f>
        <v>0</v>
      </c>
      <c r="J313" s="6">
        <f t="shared" ca="1" si="49"/>
        <v>0</v>
      </c>
      <c r="K313" s="6">
        <f t="shared" si="50"/>
        <v>0</v>
      </c>
      <c r="L313" s="10">
        <f ca="1">VLOOKUP(C313,Zwangerschapsverlof!$B$66:$B$72,1,1)</f>
        <v>0</v>
      </c>
      <c r="M313" s="10">
        <f ca="1">INDEX(Zwangerschapsverlof!$C$66:$C$72,N313)</f>
        <v>0</v>
      </c>
      <c r="N313" s="89">
        <f ca="1">MATCH(L313,Zwangerschapsverlof!$B$66:$B$72,0)</f>
        <v>1</v>
      </c>
      <c r="O313" s="6">
        <f t="shared" ca="1" si="55"/>
        <v>0</v>
      </c>
      <c r="P313" s="10">
        <f ca="1">VLOOKUP(C313,Zwangerschapsverlof!$B$80:$B$86,1,1)</f>
        <v>0</v>
      </c>
      <c r="Q313" s="10">
        <f ca="1">INDEX(Zwangerschapsverlof!$C$80:$C$86,R313)</f>
        <v>0</v>
      </c>
      <c r="R313" s="89">
        <f ca="1">MATCH(P313,Zwangerschapsverlof!$B$80:$B$86,0)</f>
        <v>1</v>
      </c>
      <c r="S313" s="6">
        <f t="shared" ca="1" si="56"/>
        <v>0</v>
      </c>
      <c r="T313" s="37">
        <f t="shared" ca="1" si="51"/>
        <v>0</v>
      </c>
      <c r="U313" s="49">
        <f t="shared" si="52"/>
        <v>0</v>
      </c>
      <c r="V313" s="37">
        <f ca="1">IF(AND(H313=0,I313=0,O313=1),INDEX(Zwangerschapsverlof!$B$66:$K$72,N313,3+D313),0)</f>
        <v>0</v>
      </c>
      <c r="W313" s="37">
        <f ca="1">IF(AND(H313=0,I313=0,S313=1),INDEX(Zwangerschapsverlof!$B$80:$K$86,R313,3+D313),0)</f>
        <v>0</v>
      </c>
      <c r="X313" s="110">
        <f t="shared" ca="1" si="53"/>
        <v>9</v>
      </c>
    </row>
    <row r="314" spans="2:24">
      <c r="B314" s="48">
        <f t="shared" ca="1" si="46"/>
        <v>45186</v>
      </c>
      <c r="C314" s="10">
        <f t="shared" ca="1" si="54"/>
        <v>45186</v>
      </c>
      <c r="D314" s="6">
        <f t="shared" ca="1" si="47"/>
        <v>7</v>
      </c>
      <c r="E314" s="10">
        <f ca="1">VLOOKUP(C314,Vakantie!O:O,1,1)</f>
        <v>45122</v>
      </c>
      <c r="F314" s="10">
        <f ca="1">INDEX(Vakantie!P:P,MATCH(E314,Vakantie!O:O,0))</f>
        <v>45165</v>
      </c>
      <c r="G314" s="6" t="str">
        <f ca="1">INDEX(Vakantie!Q:Q,MATCH(E314,Vakantie!O:O,0))</f>
        <v>Zomer</v>
      </c>
      <c r="H314" s="6">
        <f t="shared" ca="1" si="48"/>
        <v>0</v>
      </c>
      <c r="I314" s="6">
        <f ca="1">IFERROR(  MIN(1, VLOOKUP(C314,Vakantie!Z:Z,1,0)   ),0)</f>
        <v>0</v>
      </c>
      <c r="J314" s="6">
        <f t="shared" ca="1" si="49"/>
        <v>0</v>
      </c>
      <c r="K314" s="6">
        <f t="shared" si="50"/>
        <v>0</v>
      </c>
      <c r="L314" s="10">
        <f ca="1">VLOOKUP(C314,Zwangerschapsverlof!$B$66:$B$72,1,1)</f>
        <v>0</v>
      </c>
      <c r="M314" s="10">
        <f ca="1">INDEX(Zwangerschapsverlof!$C$66:$C$72,N314)</f>
        <v>0</v>
      </c>
      <c r="N314" s="89">
        <f ca="1">MATCH(L314,Zwangerschapsverlof!$B$66:$B$72,0)</f>
        <v>1</v>
      </c>
      <c r="O314" s="6">
        <f t="shared" ca="1" si="55"/>
        <v>0</v>
      </c>
      <c r="P314" s="10">
        <f ca="1">VLOOKUP(C314,Zwangerschapsverlof!$B$80:$B$86,1,1)</f>
        <v>0</v>
      </c>
      <c r="Q314" s="10">
        <f ca="1">INDEX(Zwangerschapsverlof!$C$80:$C$86,R314)</f>
        <v>0</v>
      </c>
      <c r="R314" s="89">
        <f ca="1">MATCH(P314,Zwangerschapsverlof!$B$80:$B$86,0)</f>
        <v>1</v>
      </c>
      <c r="S314" s="6">
        <f t="shared" ca="1" si="56"/>
        <v>0</v>
      </c>
      <c r="T314" s="37">
        <f t="shared" ca="1" si="51"/>
        <v>0</v>
      </c>
      <c r="U314" s="49">
        <f t="shared" si="52"/>
        <v>0</v>
      </c>
      <c r="V314" s="37">
        <f ca="1">IF(AND(H314=0,I314=0,O314=1),INDEX(Zwangerschapsverlof!$B$66:$K$72,N314,3+D314),0)</f>
        <v>0</v>
      </c>
      <c r="W314" s="37">
        <f ca="1">IF(AND(H314=0,I314=0,S314=1),INDEX(Zwangerschapsverlof!$B$80:$K$86,R314,3+D314),0)</f>
        <v>0</v>
      </c>
      <c r="X314" s="110">
        <f t="shared" ca="1" si="53"/>
        <v>9</v>
      </c>
    </row>
    <row r="315" spans="2:24">
      <c r="B315" s="48">
        <f t="shared" ca="1" si="46"/>
        <v>45187</v>
      </c>
      <c r="C315" s="10">
        <f t="shared" ca="1" si="54"/>
        <v>45187</v>
      </c>
      <c r="D315" s="6">
        <f t="shared" ca="1" si="47"/>
        <v>1</v>
      </c>
      <c r="E315" s="10">
        <f ca="1">VLOOKUP(C315,Vakantie!O:O,1,1)</f>
        <v>45122</v>
      </c>
      <c r="F315" s="10">
        <f ca="1">INDEX(Vakantie!P:P,MATCH(E315,Vakantie!O:O,0))</f>
        <v>45165</v>
      </c>
      <c r="G315" s="6" t="str">
        <f ca="1">INDEX(Vakantie!Q:Q,MATCH(E315,Vakantie!O:O,0))</f>
        <v>Zomer</v>
      </c>
      <c r="H315" s="6">
        <f t="shared" ca="1" si="48"/>
        <v>0</v>
      </c>
      <c r="I315" s="6">
        <f ca="1">IFERROR(  MIN(1, VLOOKUP(C315,Vakantie!Z:Z,1,0)   ),0)</f>
        <v>0</v>
      </c>
      <c r="J315" s="6">
        <f t="shared" ca="1" si="49"/>
        <v>0</v>
      </c>
      <c r="K315" s="6">
        <f t="shared" si="50"/>
        <v>0</v>
      </c>
      <c r="L315" s="10">
        <f ca="1">VLOOKUP(C315,Zwangerschapsverlof!$B$66:$B$72,1,1)</f>
        <v>0</v>
      </c>
      <c r="M315" s="10">
        <f ca="1">INDEX(Zwangerschapsverlof!$C$66:$C$72,N315)</f>
        <v>0</v>
      </c>
      <c r="N315" s="89">
        <f ca="1">MATCH(L315,Zwangerschapsverlof!$B$66:$B$72,0)</f>
        <v>1</v>
      </c>
      <c r="O315" s="6">
        <f t="shared" ca="1" si="55"/>
        <v>0</v>
      </c>
      <c r="P315" s="10">
        <f ca="1">VLOOKUP(C315,Zwangerschapsverlof!$B$80:$B$86,1,1)</f>
        <v>0</v>
      </c>
      <c r="Q315" s="10">
        <f ca="1">INDEX(Zwangerschapsverlof!$C$80:$C$86,R315)</f>
        <v>0</v>
      </c>
      <c r="R315" s="89">
        <f ca="1">MATCH(P315,Zwangerschapsverlof!$B$80:$B$86,0)</f>
        <v>1</v>
      </c>
      <c r="S315" s="6">
        <f t="shared" ca="1" si="56"/>
        <v>0</v>
      </c>
      <c r="T315" s="37">
        <f t="shared" ca="1" si="51"/>
        <v>0</v>
      </c>
      <c r="U315" s="49">
        <f t="shared" si="52"/>
        <v>0</v>
      </c>
      <c r="V315" s="37">
        <f ca="1">IF(AND(H315=0,I315=0,O315=1),INDEX(Zwangerschapsverlof!$B$66:$K$72,N315,3+D315),0)</f>
        <v>0</v>
      </c>
      <c r="W315" s="37">
        <f ca="1">IF(AND(H315=0,I315=0,S315=1),INDEX(Zwangerschapsverlof!$B$80:$K$86,R315,3+D315),0)</f>
        <v>0</v>
      </c>
      <c r="X315" s="110">
        <f t="shared" ca="1" si="53"/>
        <v>9</v>
      </c>
    </row>
    <row r="316" spans="2:24">
      <c r="B316" s="48">
        <f t="shared" ca="1" si="46"/>
        <v>45188</v>
      </c>
      <c r="C316" s="10">
        <f t="shared" ca="1" si="54"/>
        <v>45188</v>
      </c>
      <c r="D316" s="6">
        <f t="shared" ca="1" si="47"/>
        <v>2</v>
      </c>
      <c r="E316" s="10">
        <f ca="1">VLOOKUP(C316,Vakantie!O:O,1,1)</f>
        <v>45122</v>
      </c>
      <c r="F316" s="10">
        <f ca="1">INDEX(Vakantie!P:P,MATCH(E316,Vakantie!O:O,0))</f>
        <v>45165</v>
      </c>
      <c r="G316" s="6" t="str">
        <f ca="1">INDEX(Vakantie!Q:Q,MATCH(E316,Vakantie!O:O,0))</f>
        <v>Zomer</v>
      </c>
      <c r="H316" s="6">
        <f t="shared" ca="1" si="48"/>
        <v>0</v>
      </c>
      <c r="I316" s="6">
        <f ca="1">IFERROR(  MIN(1, VLOOKUP(C316,Vakantie!Z:Z,1,0)   ),0)</f>
        <v>0</v>
      </c>
      <c r="J316" s="6">
        <f t="shared" ca="1" si="49"/>
        <v>0</v>
      </c>
      <c r="K316" s="6">
        <f t="shared" si="50"/>
        <v>0</v>
      </c>
      <c r="L316" s="10">
        <f ca="1">VLOOKUP(C316,Zwangerschapsverlof!$B$66:$B$72,1,1)</f>
        <v>0</v>
      </c>
      <c r="M316" s="10">
        <f ca="1">INDEX(Zwangerschapsverlof!$C$66:$C$72,N316)</f>
        <v>0</v>
      </c>
      <c r="N316" s="89">
        <f ca="1">MATCH(L316,Zwangerschapsverlof!$B$66:$B$72,0)</f>
        <v>1</v>
      </c>
      <c r="O316" s="6">
        <f t="shared" ca="1" si="55"/>
        <v>0</v>
      </c>
      <c r="P316" s="10">
        <f ca="1">VLOOKUP(C316,Zwangerschapsverlof!$B$80:$B$86,1,1)</f>
        <v>0</v>
      </c>
      <c r="Q316" s="10">
        <f ca="1">INDEX(Zwangerschapsverlof!$C$80:$C$86,R316)</f>
        <v>0</v>
      </c>
      <c r="R316" s="89">
        <f ca="1">MATCH(P316,Zwangerschapsverlof!$B$80:$B$86,0)</f>
        <v>1</v>
      </c>
      <c r="S316" s="6">
        <f t="shared" ca="1" si="56"/>
        <v>0</v>
      </c>
      <c r="T316" s="37">
        <f t="shared" ca="1" si="51"/>
        <v>0</v>
      </c>
      <c r="U316" s="49">
        <f t="shared" si="52"/>
        <v>0</v>
      </c>
      <c r="V316" s="37">
        <f ca="1">IF(AND(H316=0,I316=0,O316=1),INDEX(Zwangerschapsverlof!$B$66:$K$72,N316,3+D316),0)</f>
        <v>0</v>
      </c>
      <c r="W316" s="37">
        <f ca="1">IF(AND(H316=0,I316=0,S316=1),INDEX(Zwangerschapsverlof!$B$80:$K$86,R316,3+D316),0)</f>
        <v>0</v>
      </c>
      <c r="X316" s="110">
        <f t="shared" ca="1" si="53"/>
        <v>9</v>
      </c>
    </row>
    <row r="317" spans="2:24">
      <c r="B317" s="48">
        <f t="shared" ca="1" si="46"/>
        <v>45189</v>
      </c>
      <c r="C317" s="10">
        <f t="shared" ca="1" si="54"/>
        <v>45189</v>
      </c>
      <c r="D317" s="6">
        <f t="shared" ca="1" si="47"/>
        <v>3</v>
      </c>
      <c r="E317" s="10">
        <f ca="1">VLOOKUP(C317,Vakantie!O:O,1,1)</f>
        <v>45122</v>
      </c>
      <c r="F317" s="10">
        <f ca="1">INDEX(Vakantie!P:P,MATCH(E317,Vakantie!O:O,0))</f>
        <v>45165</v>
      </c>
      <c r="G317" s="6" t="str">
        <f ca="1">INDEX(Vakantie!Q:Q,MATCH(E317,Vakantie!O:O,0))</f>
        <v>Zomer</v>
      </c>
      <c r="H317" s="6">
        <f t="shared" ca="1" si="48"/>
        <v>0</v>
      </c>
      <c r="I317" s="6">
        <f ca="1">IFERROR(  MIN(1, VLOOKUP(C317,Vakantie!Z:Z,1,0)   ),0)</f>
        <v>0</v>
      </c>
      <c r="J317" s="6">
        <f t="shared" ca="1" si="49"/>
        <v>0</v>
      </c>
      <c r="K317" s="6">
        <f t="shared" si="50"/>
        <v>0</v>
      </c>
      <c r="L317" s="10">
        <f ca="1">VLOOKUP(C317,Zwangerschapsverlof!$B$66:$B$72,1,1)</f>
        <v>0</v>
      </c>
      <c r="M317" s="10">
        <f ca="1">INDEX(Zwangerschapsverlof!$C$66:$C$72,N317)</f>
        <v>0</v>
      </c>
      <c r="N317" s="89">
        <f ca="1">MATCH(L317,Zwangerschapsverlof!$B$66:$B$72,0)</f>
        <v>1</v>
      </c>
      <c r="O317" s="6">
        <f t="shared" ca="1" si="55"/>
        <v>0</v>
      </c>
      <c r="P317" s="10">
        <f ca="1">VLOOKUP(C317,Zwangerschapsverlof!$B$80:$B$86,1,1)</f>
        <v>0</v>
      </c>
      <c r="Q317" s="10">
        <f ca="1">INDEX(Zwangerschapsverlof!$C$80:$C$86,R317)</f>
        <v>0</v>
      </c>
      <c r="R317" s="89">
        <f ca="1">MATCH(P317,Zwangerschapsverlof!$B$80:$B$86,0)</f>
        <v>1</v>
      </c>
      <c r="S317" s="6">
        <f t="shared" ca="1" si="56"/>
        <v>0</v>
      </c>
      <c r="T317" s="37">
        <f t="shared" ca="1" si="51"/>
        <v>0</v>
      </c>
      <c r="U317" s="49">
        <f t="shared" si="52"/>
        <v>0</v>
      </c>
      <c r="V317" s="37">
        <f ca="1">IF(AND(H317=0,I317=0,O317=1),INDEX(Zwangerschapsverlof!$B$66:$K$72,N317,3+D317),0)</f>
        <v>0</v>
      </c>
      <c r="W317" s="37">
        <f ca="1">IF(AND(H317=0,I317=0,S317=1),INDEX(Zwangerschapsverlof!$B$80:$K$86,R317,3+D317),0)</f>
        <v>0</v>
      </c>
      <c r="X317" s="110">
        <f t="shared" ca="1" si="53"/>
        <v>9</v>
      </c>
    </row>
    <row r="318" spans="2:24">
      <c r="B318" s="48">
        <f t="shared" ca="1" si="46"/>
        <v>45190</v>
      </c>
      <c r="C318" s="10">
        <f t="shared" ca="1" si="54"/>
        <v>45190</v>
      </c>
      <c r="D318" s="6">
        <f t="shared" ca="1" si="47"/>
        <v>4</v>
      </c>
      <c r="E318" s="10">
        <f ca="1">VLOOKUP(C318,Vakantie!O:O,1,1)</f>
        <v>45122</v>
      </c>
      <c r="F318" s="10">
        <f ca="1">INDEX(Vakantie!P:P,MATCH(E318,Vakantie!O:O,0))</f>
        <v>45165</v>
      </c>
      <c r="G318" s="6" t="str">
        <f ca="1">INDEX(Vakantie!Q:Q,MATCH(E318,Vakantie!O:O,0))</f>
        <v>Zomer</v>
      </c>
      <c r="H318" s="6">
        <f t="shared" ca="1" si="48"/>
        <v>0</v>
      </c>
      <c r="I318" s="6">
        <f ca="1">IFERROR(  MIN(1, VLOOKUP(C318,Vakantie!Z:Z,1,0)   ),0)</f>
        <v>0</v>
      </c>
      <c r="J318" s="6">
        <f t="shared" ca="1" si="49"/>
        <v>0</v>
      </c>
      <c r="K318" s="6">
        <f t="shared" si="50"/>
        <v>0</v>
      </c>
      <c r="L318" s="10">
        <f ca="1">VLOOKUP(C318,Zwangerschapsverlof!$B$66:$B$72,1,1)</f>
        <v>0</v>
      </c>
      <c r="M318" s="10">
        <f ca="1">INDEX(Zwangerschapsverlof!$C$66:$C$72,N318)</f>
        <v>0</v>
      </c>
      <c r="N318" s="89">
        <f ca="1">MATCH(L318,Zwangerschapsverlof!$B$66:$B$72,0)</f>
        <v>1</v>
      </c>
      <c r="O318" s="6">
        <f t="shared" ca="1" si="55"/>
        <v>0</v>
      </c>
      <c r="P318" s="10">
        <f ca="1">VLOOKUP(C318,Zwangerschapsverlof!$B$80:$B$86,1,1)</f>
        <v>0</v>
      </c>
      <c r="Q318" s="10">
        <f ca="1">INDEX(Zwangerschapsverlof!$C$80:$C$86,R318)</f>
        <v>0</v>
      </c>
      <c r="R318" s="89">
        <f ca="1">MATCH(P318,Zwangerschapsverlof!$B$80:$B$86,0)</f>
        <v>1</v>
      </c>
      <c r="S318" s="6">
        <f t="shared" ca="1" si="56"/>
        <v>0</v>
      </c>
      <c r="T318" s="37">
        <f t="shared" ca="1" si="51"/>
        <v>0</v>
      </c>
      <c r="U318" s="49">
        <f t="shared" si="52"/>
        <v>0</v>
      </c>
      <c r="V318" s="37">
        <f ca="1">IF(AND(H318=0,I318=0,O318=1),INDEX(Zwangerschapsverlof!$B$66:$K$72,N318,3+D318),0)</f>
        <v>0</v>
      </c>
      <c r="W318" s="37">
        <f ca="1">IF(AND(H318=0,I318=0,S318=1),INDEX(Zwangerschapsverlof!$B$80:$K$86,R318,3+D318),0)</f>
        <v>0</v>
      </c>
      <c r="X318" s="110">
        <f t="shared" ca="1" si="53"/>
        <v>9</v>
      </c>
    </row>
    <row r="319" spans="2:24">
      <c r="B319" s="48">
        <f t="shared" ca="1" si="46"/>
        <v>45191</v>
      </c>
      <c r="C319" s="10">
        <f t="shared" ca="1" si="54"/>
        <v>45191</v>
      </c>
      <c r="D319" s="6">
        <f t="shared" ca="1" si="47"/>
        <v>5</v>
      </c>
      <c r="E319" s="10">
        <f ca="1">VLOOKUP(C319,Vakantie!O:O,1,1)</f>
        <v>45122</v>
      </c>
      <c r="F319" s="10">
        <f ca="1">INDEX(Vakantie!P:P,MATCH(E319,Vakantie!O:O,0))</f>
        <v>45165</v>
      </c>
      <c r="G319" s="6" t="str">
        <f ca="1">INDEX(Vakantie!Q:Q,MATCH(E319,Vakantie!O:O,0))</f>
        <v>Zomer</v>
      </c>
      <c r="H319" s="6">
        <f t="shared" ca="1" si="48"/>
        <v>0</v>
      </c>
      <c r="I319" s="6">
        <f ca="1">IFERROR(  MIN(1, VLOOKUP(C319,Vakantie!Z:Z,1,0)   ),0)</f>
        <v>0</v>
      </c>
      <c r="J319" s="6">
        <f t="shared" ca="1" si="49"/>
        <v>0</v>
      </c>
      <c r="K319" s="6">
        <f t="shared" si="50"/>
        <v>0</v>
      </c>
      <c r="L319" s="10">
        <f ca="1">VLOOKUP(C319,Zwangerschapsverlof!$B$66:$B$72,1,1)</f>
        <v>0</v>
      </c>
      <c r="M319" s="10">
        <f ca="1">INDEX(Zwangerschapsverlof!$C$66:$C$72,N319)</f>
        <v>0</v>
      </c>
      <c r="N319" s="89">
        <f ca="1">MATCH(L319,Zwangerschapsverlof!$B$66:$B$72,0)</f>
        <v>1</v>
      </c>
      <c r="O319" s="6">
        <f t="shared" ca="1" si="55"/>
        <v>0</v>
      </c>
      <c r="P319" s="10">
        <f ca="1">VLOOKUP(C319,Zwangerschapsverlof!$B$80:$B$86,1,1)</f>
        <v>0</v>
      </c>
      <c r="Q319" s="10">
        <f ca="1">INDEX(Zwangerschapsverlof!$C$80:$C$86,R319)</f>
        <v>0</v>
      </c>
      <c r="R319" s="89">
        <f ca="1">MATCH(P319,Zwangerschapsverlof!$B$80:$B$86,0)</f>
        <v>1</v>
      </c>
      <c r="S319" s="6">
        <f t="shared" ca="1" si="56"/>
        <v>0</v>
      </c>
      <c r="T319" s="37">
        <f t="shared" ca="1" si="51"/>
        <v>0</v>
      </c>
      <c r="U319" s="49">
        <f t="shared" si="52"/>
        <v>0</v>
      </c>
      <c r="V319" s="37">
        <f ca="1">IF(AND(H319=0,I319=0,O319=1),INDEX(Zwangerschapsverlof!$B$66:$K$72,N319,3+D319),0)</f>
        <v>0</v>
      </c>
      <c r="W319" s="37">
        <f ca="1">IF(AND(H319=0,I319=0,S319=1),INDEX(Zwangerschapsverlof!$B$80:$K$86,R319,3+D319),0)</f>
        <v>0</v>
      </c>
      <c r="X319" s="110">
        <f t="shared" ca="1" si="53"/>
        <v>9</v>
      </c>
    </row>
    <row r="320" spans="2:24">
      <c r="B320" s="48">
        <f t="shared" ca="1" si="46"/>
        <v>45192</v>
      </c>
      <c r="C320" s="10">
        <f t="shared" ca="1" si="54"/>
        <v>45192</v>
      </c>
      <c r="D320" s="6">
        <f t="shared" ca="1" si="47"/>
        <v>6</v>
      </c>
      <c r="E320" s="10">
        <f ca="1">VLOOKUP(C320,Vakantie!O:O,1,1)</f>
        <v>45122</v>
      </c>
      <c r="F320" s="10">
        <f ca="1">INDEX(Vakantie!P:P,MATCH(E320,Vakantie!O:O,0))</f>
        <v>45165</v>
      </c>
      <c r="G320" s="6" t="str">
        <f ca="1">INDEX(Vakantie!Q:Q,MATCH(E320,Vakantie!O:O,0))</f>
        <v>Zomer</v>
      </c>
      <c r="H320" s="6">
        <f t="shared" ca="1" si="48"/>
        <v>0</v>
      </c>
      <c r="I320" s="6">
        <f ca="1">IFERROR(  MIN(1, VLOOKUP(C320,Vakantie!Z:Z,1,0)   ),0)</f>
        <v>0</v>
      </c>
      <c r="J320" s="6">
        <f t="shared" ca="1" si="49"/>
        <v>0</v>
      </c>
      <c r="K320" s="6">
        <f t="shared" si="50"/>
        <v>0</v>
      </c>
      <c r="L320" s="10">
        <f ca="1">VLOOKUP(C320,Zwangerschapsverlof!$B$66:$B$72,1,1)</f>
        <v>0</v>
      </c>
      <c r="M320" s="10">
        <f ca="1">INDEX(Zwangerschapsverlof!$C$66:$C$72,N320)</f>
        <v>0</v>
      </c>
      <c r="N320" s="89">
        <f ca="1">MATCH(L320,Zwangerschapsverlof!$B$66:$B$72,0)</f>
        <v>1</v>
      </c>
      <c r="O320" s="6">
        <f t="shared" ca="1" si="55"/>
        <v>0</v>
      </c>
      <c r="P320" s="10">
        <f ca="1">VLOOKUP(C320,Zwangerschapsverlof!$B$80:$B$86,1,1)</f>
        <v>0</v>
      </c>
      <c r="Q320" s="10">
        <f ca="1">INDEX(Zwangerschapsverlof!$C$80:$C$86,R320)</f>
        <v>0</v>
      </c>
      <c r="R320" s="89">
        <f ca="1">MATCH(P320,Zwangerschapsverlof!$B$80:$B$86,0)</f>
        <v>1</v>
      </c>
      <c r="S320" s="6">
        <f t="shared" ca="1" si="56"/>
        <v>0</v>
      </c>
      <c r="T320" s="37">
        <f t="shared" ca="1" si="51"/>
        <v>0</v>
      </c>
      <c r="U320" s="49">
        <f t="shared" si="52"/>
        <v>0</v>
      </c>
      <c r="V320" s="37">
        <f ca="1">IF(AND(H320=0,I320=0,O320=1),INDEX(Zwangerschapsverlof!$B$66:$K$72,N320,3+D320),0)</f>
        <v>0</v>
      </c>
      <c r="W320" s="37">
        <f ca="1">IF(AND(H320=0,I320=0,S320=1),INDEX(Zwangerschapsverlof!$B$80:$K$86,R320,3+D320),0)</f>
        <v>0</v>
      </c>
      <c r="X320" s="110">
        <f t="shared" ca="1" si="53"/>
        <v>9</v>
      </c>
    </row>
    <row r="321" spans="2:24">
      <c r="B321" s="48">
        <f t="shared" ca="1" si="46"/>
        <v>45193</v>
      </c>
      <c r="C321" s="10">
        <f t="shared" ca="1" si="54"/>
        <v>45193</v>
      </c>
      <c r="D321" s="6">
        <f t="shared" ca="1" si="47"/>
        <v>7</v>
      </c>
      <c r="E321" s="10">
        <f ca="1">VLOOKUP(C321,Vakantie!O:O,1,1)</f>
        <v>45122</v>
      </c>
      <c r="F321" s="10">
        <f ca="1">INDEX(Vakantie!P:P,MATCH(E321,Vakantie!O:O,0))</f>
        <v>45165</v>
      </c>
      <c r="G321" s="6" t="str">
        <f ca="1">INDEX(Vakantie!Q:Q,MATCH(E321,Vakantie!O:O,0))</f>
        <v>Zomer</v>
      </c>
      <c r="H321" s="6">
        <f t="shared" ca="1" si="48"/>
        <v>0</v>
      </c>
      <c r="I321" s="6">
        <f ca="1">IFERROR(  MIN(1, VLOOKUP(C321,Vakantie!Z:Z,1,0)   ),0)</f>
        <v>0</v>
      </c>
      <c r="J321" s="6">
        <f t="shared" ca="1" si="49"/>
        <v>0</v>
      </c>
      <c r="K321" s="6">
        <f t="shared" si="50"/>
        <v>0</v>
      </c>
      <c r="L321" s="10">
        <f ca="1">VLOOKUP(C321,Zwangerschapsverlof!$B$66:$B$72,1,1)</f>
        <v>0</v>
      </c>
      <c r="M321" s="10">
        <f ca="1">INDEX(Zwangerschapsverlof!$C$66:$C$72,N321)</f>
        <v>0</v>
      </c>
      <c r="N321" s="89">
        <f ca="1">MATCH(L321,Zwangerschapsverlof!$B$66:$B$72,0)</f>
        <v>1</v>
      </c>
      <c r="O321" s="6">
        <f t="shared" ca="1" si="55"/>
        <v>0</v>
      </c>
      <c r="P321" s="10">
        <f ca="1">VLOOKUP(C321,Zwangerschapsverlof!$B$80:$B$86,1,1)</f>
        <v>0</v>
      </c>
      <c r="Q321" s="10">
        <f ca="1">INDEX(Zwangerschapsverlof!$C$80:$C$86,R321)</f>
        <v>0</v>
      </c>
      <c r="R321" s="89">
        <f ca="1">MATCH(P321,Zwangerschapsverlof!$B$80:$B$86,0)</f>
        <v>1</v>
      </c>
      <c r="S321" s="6">
        <f t="shared" ca="1" si="56"/>
        <v>0</v>
      </c>
      <c r="T321" s="37">
        <f t="shared" ca="1" si="51"/>
        <v>0</v>
      </c>
      <c r="U321" s="49">
        <f t="shared" si="52"/>
        <v>0</v>
      </c>
      <c r="V321" s="37">
        <f ca="1">IF(AND(H321=0,I321=0,O321=1),INDEX(Zwangerschapsverlof!$B$66:$K$72,N321,3+D321),0)</f>
        <v>0</v>
      </c>
      <c r="W321" s="37">
        <f ca="1">IF(AND(H321=0,I321=0,S321=1),INDEX(Zwangerschapsverlof!$B$80:$K$86,R321,3+D321),0)</f>
        <v>0</v>
      </c>
      <c r="X321" s="110">
        <f t="shared" ca="1" si="53"/>
        <v>9</v>
      </c>
    </row>
    <row r="322" spans="2:24">
      <c r="B322" s="48">
        <f t="shared" ca="1" si="46"/>
        <v>45194</v>
      </c>
      <c r="C322" s="10">
        <f t="shared" ca="1" si="54"/>
        <v>45194</v>
      </c>
      <c r="D322" s="6">
        <f t="shared" ca="1" si="47"/>
        <v>1</v>
      </c>
      <c r="E322" s="10">
        <f ca="1">VLOOKUP(C322,Vakantie!O:O,1,1)</f>
        <v>45122</v>
      </c>
      <c r="F322" s="10">
        <f ca="1">INDEX(Vakantie!P:P,MATCH(E322,Vakantie!O:O,0))</f>
        <v>45165</v>
      </c>
      <c r="G322" s="6" t="str">
        <f ca="1">INDEX(Vakantie!Q:Q,MATCH(E322,Vakantie!O:O,0))</f>
        <v>Zomer</v>
      </c>
      <c r="H322" s="6">
        <f t="shared" ca="1" si="48"/>
        <v>0</v>
      </c>
      <c r="I322" s="6">
        <f ca="1">IFERROR(  MIN(1, VLOOKUP(C322,Vakantie!Z:Z,1,0)   ),0)</f>
        <v>0</v>
      </c>
      <c r="J322" s="6">
        <f t="shared" ca="1" si="49"/>
        <v>0</v>
      </c>
      <c r="K322" s="6">
        <f t="shared" si="50"/>
        <v>0</v>
      </c>
      <c r="L322" s="10">
        <f ca="1">VLOOKUP(C322,Zwangerschapsverlof!$B$66:$B$72,1,1)</f>
        <v>0</v>
      </c>
      <c r="M322" s="10">
        <f ca="1">INDEX(Zwangerschapsverlof!$C$66:$C$72,N322)</f>
        <v>0</v>
      </c>
      <c r="N322" s="89">
        <f ca="1">MATCH(L322,Zwangerschapsverlof!$B$66:$B$72,0)</f>
        <v>1</v>
      </c>
      <c r="O322" s="6">
        <f t="shared" ca="1" si="55"/>
        <v>0</v>
      </c>
      <c r="P322" s="10">
        <f ca="1">VLOOKUP(C322,Zwangerschapsverlof!$B$80:$B$86,1,1)</f>
        <v>0</v>
      </c>
      <c r="Q322" s="10">
        <f ca="1">INDEX(Zwangerschapsverlof!$C$80:$C$86,R322)</f>
        <v>0</v>
      </c>
      <c r="R322" s="89">
        <f ca="1">MATCH(P322,Zwangerschapsverlof!$B$80:$B$86,0)</f>
        <v>1</v>
      </c>
      <c r="S322" s="6">
        <f t="shared" ca="1" si="56"/>
        <v>0</v>
      </c>
      <c r="T322" s="37">
        <f t="shared" ca="1" si="51"/>
        <v>0</v>
      </c>
      <c r="U322" s="49">
        <f t="shared" si="52"/>
        <v>0</v>
      </c>
      <c r="V322" s="37">
        <f ca="1">IF(AND(H322=0,I322=0,O322=1),INDEX(Zwangerschapsverlof!$B$66:$K$72,N322,3+D322),0)</f>
        <v>0</v>
      </c>
      <c r="W322" s="37">
        <f ca="1">IF(AND(H322=0,I322=0,S322=1),INDEX(Zwangerschapsverlof!$B$80:$K$86,R322,3+D322),0)</f>
        <v>0</v>
      </c>
      <c r="X322" s="110">
        <f t="shared" ca="1" si="53"/>
        <v>9</v>
      </c>
    </row>
    <row r="323" spans="2:24">
      <c r="B323" s="48">
        <f t="shared" ca="1" si="46"/>
        <v>45195</v>
      </c>
      <c r="C323" s="10">
        <f t="shared" ca="1" si="54"/>
        <v>45195</v>
      </c>
      <c r="D323" s="6">
        <f t="shared" ca="1" si="47"/>
        <v>2</v>
      </c>
      <c r="E323" s="10">
        <f ca="1">VLOOKUP(C323,Vakantie!O:O,1,1)</f>
        <v>45122</v>
      </c>
      <c r="F323" s="10">
        <f ca="1">INDEX(Vakantie!P:P,MATCH(E323,Vakantie!O:O,0))</f>
        <v>45165</v>
      </c>
      <c r="G323" s="6" t="str">
        <f ca="1">INDEX(Vakantie!Q:Q,MATCH(E323,Vakantie!O:O,0))</f>
        <v>Zomer</v>
      </c>
      <c r="H323" s="6">
        <f t="shared" ca="1" si="48"/>
        <v>0</v>
      </c>
      <c r="I323" s="6">
        <f ca="1">IFERROR(  MIN(1, VLOOKUP(C323,Vakantie!Z:Z,1,0)   ),0)</f>
        <v>0</v>
      </c>
      <c r="J323" s="6">
        <f t="shared" ca="1" si="49"/>
        <v>0</v>
      </c>
      <c r="K323" s="6">
        <f t="shared" si="50"/>
        <v>0</v>
      </c>
      <c r="L323" s="10">
        <f ca="1">VLOOKUP(C323,Zwangerschapsverlof!$B$66:$B$72,1,1)</f>
        <v>0</v>
      </c>
      <c r="M323" s="10">
        <f ca="1">INDEX(Zwangerschapsverlof!$C$66:$C$72,N323)</f>
        <v>0</v>
      </c>
      <c r="N323" s="89">
        <f ca="1">MATCH(L323,Zwangerschapsverlof!$B$66:$B$72,0)</f>
        <v>1</v>
      </c>
      <c r="O323" s="6">
        <f t="shared" ca="1" si="55"/>
        <v>0</v>
      </c>
      <c r="P323" s="10">
        <f ca="1">VLOOKUP(C323,Zwangerschapsverlof!$B$80:$B$86,1,1)</f>
        <v>0</v>
      </c>
      <c r="Q323" s="10">
        <f ca="1">INDEX(Zwangerschapsverlof!$C$80:$C$86,R323)</f>
        <v>0</v>
      </c>
      <c r="R323" s="89">
        <f ca="1">MATCH(P323,Zwangerschapsverlof!$B$80:$B$86,0)</f>
        <v>1</v>
      </c>
      <c r="S323" s="6">
        <f t="shared" ca="1" si="56"/>
        <v>0</v>
      </c>
      <c r="T323" s="37">
        <f t="shared" ca="1" si="51"/>
        <v>0</v>
      </c>
      <c r="U323" s="49">
        <f t="shared" si="52"/>
        <v>0</v>
      </c>
      <c r="V323" s="37">
        <f ca="1">IF(AND(H323=0,I323=0,O323=1),INDEX(Zwangerschapsverlof!$B$66:$K$72,N323,3+D323),0)</f>
        <v>0</v>
      </c>
      <c r="W323" s="37">
        <f ca="1">IF(AND(H323=0,I323=0,S323=1),INDEX(Zwangerschapsverlof!$B$80:$K$86,R323,3+D323),0)</f>
        <v>0</v>
      </c>
      <c r="X323" s="110">
        <f t="shared" ca="1" si="53"/>
        <v>9</v>
      </c>
    </row>
    <row r="324" spans="2:24">
      <c r="B324" s="48">
        <f t="shared" ca="1" si="46"/>
        <v>45196</v>
      </c>
      <c r="C324" s="10">
        <f t="shared" ca="1" si="54"/>
        <v>45196</v>
      </c>
      <c r="D324" s="6">
        <f t="shared" ca="1" si="47"/>
        <v>3</v>
      </c>
      <c r="E324" s="10">
        <f ca="1">VLOOKUP(C324,Vakantie!O:O,1,1)</f>
        <v>45122</v>
      </c>
      <c r="F324" s="10">
        <f ca="1">INDEX(Vakantie!P:P,MATCH(E324,Vakantie!O:O,0))</f>
        <v>45165</v>
      </c>
      <c r="G324" s="6" t="str">
        <f ca="1">INDEX(Vakantie!Q:Q,MATCH(E324,Vakantie!O:O,0))</f>
        <v>Zomer</v>
      </c>
      <c r="H324" s="6">
        <f t="shared" ca="1" si="48"/>
        <v>0</v>
      </c>
      <c r="I324" s="6">
        <f ca="1">IFERROR(  MIN(1, VLOOKUP(C324,Vakantie!Z:Z,1,0)   ),0)</f>
        <v>0</v>
      </c>
      <c r="J324" s="6">
        <f t="shared" ca="1" si="49"/>
        <v>0</v>
      </c>
      <c r="K324" s="6">
        <f t="shared" si="50"/>
        <v>0</v>
      </c>
      <c r="L324" s="10">
        <f ca="1">VLOOKUP(C324,Zwangerschapsverlof!$B$66:$B$72,1,1)</f>
        <v>0</v>
      </c>
      <c r="M324" s="10">
        <f ca="1">INDEX(Zwangerschapsverlof!$C$66:$C$72,N324)</f>
        <v>0</v>
      </c>
      <c r="N324" s="89">
        <f ca="1">MATCH(L324,Zwangerschapsverlof!$B$66:$B$72,0)</f>
        <v>1</v>
      </c>
      <c r="O324" s="6">
        <f t="shared" ca="1" si="55"/>
        <v>0</v>
      </c>
      <c r="P324" s="10">
        <f ca="1">VLOOKUP(C324,Zwangerschapsverlof!$B$80:$B$86,1,1)</f>
        <v>0</v>
      </c>
      <c r="Q324" s="10">
        <f ca="1">INDEX(Zwangerschapsverlof!$C$80:$C$86,R324)</f>
        <v>0</v>
      </c>
      <c r="R324" s="89">
        <f ca="1">MATCH(P324,Zwangerschapsverlof!$B$80:$B$86,0)</f>
        <v>1</v>
      </c>
      <c r="S324" s="6">
        <f t="shared" ca="1" si="56"/>
        <v>0</v>
      </c>
      <c r="T324" s="37">
        <f t="shared" ca="1" si="51"/>
        <v>0</v>
      </c>
      <c r="U324" s="49">
        <f t="shared" si="52"/>
        <v>0</v>
      </c>
      <c r="V324" s="37">
        <f ca="1">IF(AND(H324=0,I324=0,O324=1),INDEX(Zwangerschapsverlof!$B$66:$K$72,N324,3+D324),0)</f>
        <v>0</v>
      </c>
      <c r="W324" s="37">
        <f ca="1">IF(AND(H324=0,I324=0,S324=1),INDEX(Zwangerschapsverlof!$B$80:$K$86,R324,3+D324),0)</f>
        <v>0</v>
      </c>
      <c r="X324" s="110">
        <f t="shared" ca="1" si="53"/>
        <v>9</v>
      </c>
    </row>
    <row r="325" spans="2:24">
      <c r="B325" s="48">
        <f t="shared" ca="1" si="46"/>
        <v>45197</v>
      </c>
      <c r="C325" s="10">
        <f t="shared" ca="1" si="54"/>
        <v>45197</v>
      </c>
      <c r="D325" s="6">
        <f t="shared" ca="1" si="47"/>
        <v>4</v>
      </c>
      <c r="E325" s="10">
        <f ca="1">VLOOKUP(C325,Vakantie!O:O,1,1)</f>
        <v>45122</v>
      </c>
      <c r="F325" s="10">
        <f ca="1">INDEX(Vakantie!P:P,MATCH(E325,Vakantie!O:O,0))</f>
        <v>45165</v>
      </c>
      <c r="G325" s="6" t="str">
        <f ca="1">INDEX(Vakantie!Q:Q,MATCH(E325,Vakantie!O:O,0))</f>
        <v>Zomer</v>
      </c>
      <c r="H325" s="6">
        <f t="shared" ca="1" si="48"/>
        <v>0</v>
      </c>
      <c r="I325" s="6">
        <f ca="1">IFERROR(  MIN(1, VLOOKUP(C325,Vakantie!Z:Z,1,0)   ),0)</f>
        <v>0</v>
      </c>
      <c r="J325" s="6">
        <f t="shared" ca="1" si="49"/>
        <v>0</v>
      </c>
      <c r="K325" s="6">
        <f t="shared" si="50"/>
        <v>0</v>
      </c>
      <c r="L325" s="10">
        <f ca="1">VLOOKUP(C325,Zwangerschapsverlof!$B$66:$B$72,1,1)</f>
        <v>0</v>
      </c>
      <c r="M325" s="10">
        <f ca="1">INDEX(Zwangerschapsverlof!$C$66:$C$72,N325)</f>
        <v>0</v>
      </c>
      <c r="N325" s="89">
        <f ca="1">MATCH(L325,Zwangerschapsverlof!$B$66:$B$72,0)</f>
        <v>1</v>
      </c>
      <c r="O325" s="6">
        <f t="shared" ca="1" si="55"/>
        <v>0</v>
      </c>
      <c r="P325" s="10">
        <f ca="1">VLOOKUP(C325,Zwangerschapsverlof!$B$80:$B$86,1,1)</f>
        <v>0</v>
      </c>
      <c r="Q325" s="10">
        <f ca="1">INDEX(Zwangerschapsverlof!$C$80:$C$86,R325)</f>
        <v>0</v>
      </c>
      <c r="R325" s="89">
        <f ca="1">MATCH(P325,Zwangerschapsverlof!$B$80:$B$86,0)</f>
        <v>1</v>
      </c>
      <c r="S325" s="6">
        <f t="shared" ca="1" si="56"/>
        <v>0</v>
      </c>
      <c r="T325" s="37">
        <f t="shared" ca="1" si="51"/>
        <v>0</v>
      </c>
      <c r="U325" s="49">
        <f t="shared" si="52"/>
        <v>0</v>
      </c>
      <c r="V325" s="37">
        <f ca="1">IF(AND(H325=0,I325=0,O325=1),INDEX(Zwangerschapsverlof!$B$66:$K$72,N325,3+D325),0)</f>
        <v>0</v>
      </c>
      <c r="W325" s="37">
        <f ca="1">IF(AND(H325=0,I325=0,S325=1),INDEX(Zwangerschapsverlof!$B$80:$K$86,R325,3+D325),0)</f>
        <v>0</v>
      </c>
      <c r="X325" s="110">
        <f t="shared" ca="1" si="53"/>
        <v>9</v>
      </c>
    </row>
    <row r="326" spans="2:24">
      <c r="B326" s="48">
        <f t="shared" ca="1" si="46"/>
        <v>45198</v>
      </c>
      <c r="C326" s="10">
        <f t="shared" ca="1" si="54"/>
        <v>45198</v>
      </c>
      <c r="D326" s="6">
        <f t="shared" ca="1" si="47"/>
        <v>5</v>
      </c>
      <c r="E326" s="10">
        <f ca="1">VLOOKUP(C326,Vakantie!O:O,1,1)</f>
        <v>45122</v>
      </c>
      <c r="F326" s="10">
        <f ca="1">INDEX(Vakantie!P:P,MATCH(E326,Vakantie!O:O,0))</f>
        <v>45165</v>
      </c>
      <c r="G326" s="6" t="str">
        <f ca="1">INDEX(Vakantie!Q:Q,MATCH(E326,Vakantie!O:O,0))</f>
        <v>Zomer</v>
      </c>
      <c r="H326" s="6">
        <f t="shared" ca="1" si="48"/>
        <v>0</v>
      </c>
      <c r="I326" s="6">
        <f ca="1">IFERROR(  MIN(1, VLOOKUP(C326,Vakantie!Z:Z,1,0)   ),0)</f>
        <v>0</v>
      </c>
      <c r="J326" s="6">
        <f t="shared" ca="1" si="49"/>
        <v>0</v>
      </c>
      <c r="K326" s="6">
        <f t="shared" si="50"/>
        <v>0</v>
      </c>
      <c r="L326" s="10">
        <f ca="1">VLOOKUP(C326,Zwangerschapsverlof!$B$66:$B$72,1,1)</f>
        <v>0</v>
      </c>
      <c r="M326" s="10">
        <f ca="1">INDEX(Zwangerschapsverlof!$C$66:$C$72,N326)</f>
        <v>0</v>
      </c>
      <c r="N326" s="89">
        <f ca="1">MATCH(L326,Zwangerschapsverlof!$B$66:$B$72,0)</f>
        <v>1</v>
      </c>
      <c r="O326" s="6">
        <f t="shared" ca="1" si="55"/>
        <v>0</v>
      </c>
      <c r="P326" s="10">
        <f ca="1">VLOOKUP(C326,Zwangerschapsverlof!$B$80:$B$86,1,1)</f>
        <v>0</v>
      </c>
      <c r="Q326" s="10">
        <f ca="1">INDEX(Zwangerschapsverlof!$C$80:$C$86,R326)</f>
        <v>0</v>
      </c>
      <c r="R326" s="89">
        <f ca="1">MATCH(P326,Zwangerschapsverlof!$B$80:$B$86,0)</f>
        <v>1</v>
      </c>
      <c r="S326" s="6">
        <f t="shared" ca="1" si="56"/>
        <v>0</v>
      </c>
      <c r="T326" s="37">
        <f t="shared" ca="1" si="51"/>
        <v>0</v>
      </c>
      <c r="U326" s="49">
        <f t="shared" si="52"/>
        <v>0</v>
      </c>
      <c r="V326" s="37">
        <f ca="1">IF(AND(H326=0,I326=0,O326=1),INDEX(Zwangerschapsverlof!$B$66:$K$72,N326,3+D326),0)</f>
        <v>0</v>
      </c>
      <c r="W326" s="37">
        <f ca="1">IF(AND(H326=0,I326=0,S326=1),INDEX(Zwangerschapsverlof!$B$80:$K$86,R326,3+D326),0)</f>
        <v>0</v>
      </c>
      <c r="X326" s="110">
        <f t="shared" ca="1" si="53"/>
        <v>9</v>
      </c>
    </row>
    <row r="327" spans="2:24">
      <c r="B327" s="48">
        <f t="shared" ref="B327:B372" ca="1" si="57">C327</f>
        <v>45199</v>
      </c>
      <c r="C327" s="10">
        <f t="shared" ca="1" si="54"/>
        <v>45199</v>
      </c>
      <c r="D327" s="6">
        <f t="shared" ref="D327:D372" ca="1" si="58">WEEKDAY(C327,11)</f>
        <v>6</v>
      </c>
      <c r="E327" s="10">
        <f ca="1">VLOOKUP(C327,Vakantie!O:O,1,1)</f>
        <v>45122</v>
      </c>
      <c r="F327" s="10">
        <f ca="1">INDEX(Vakantie!P:P,MATCH(E327,Vakantie!O:O,0))</f>
        <v>45165</v>
      </c>
      <c r="G327" s="6" t="str">
        <f ca="1">INDEX(Vakantie!Q:Q,MATCH(E327,Vakantie!O:O,0))</f>
        <v>Zomer</v>
      </c>
      <c r="H327" s="6">
        <f t="shared" ref="H327:H372" ca="1" si="59">IF(AND(C327&gt;=E327,C327&lt;=F327),1,0)</f>
        <v>0</v>
      </c>
      <c r="I327" s="6">
        <f ca="1">IFERROR(  MIN(1, VLOOKUP(C327,Vakantie!Z:Z,1,0)   ),0)</f>
        <v>0</v>
      </c>
      <c r="J327" s="6">
        <f t="shared" ref="J327:J390" ca="1" si="60">IF(AND(C327&gt;=$AX$23,C327&lt;=$AX$38),1,0)</f>
        <v>0</v>
      </c>
      <c r="K327" s="6">
        <f t="shared" ref="K327:K390" si="61">IF($AX$37=0,0,IF(AND(C327&gt;=$AX$37,C327&lt;=$AX$35),1,0))</f>
        <v>0</v>
      </c>
      <c r="L327" s="10">
        <f ca="1">VLOOKUP(C327,Zwangerschapsverlof!$B$66:$B$72,1,1)</f>
        <v>0</v>
      </c>
      <c r="M327" s="10">
        <f ca="1">INDEX(Zwangerschapsverlof!$C$66:$C$72,N327)</f>
        <v>0</v>
      </c>
      <c r="N327" s="89">
        <f ca="1">MATCH(L327,Zwangerschapsverlof!$B$66:$B$72,0)</f>
        <v>1</v>
      </c>
      <c r="O327" s="6">
        <f t="shared" ca="1" si="55"/>
        <v>0</v>
      </c>
      <c r="P327" s="10">
        <f ca="1">VLOOKUP(C327,Zwangerschapsverlof!$B$80:$B$86,1,1)</f>
        <v>0</v>
      </c>
      <c r="Q327" s="10">
        <f ca="1">INDEX(Zwangerschapsverlof!$C$80:$C$86,R327)</f>
        <v>0</v>
      </c>
      <c r="R327" s="89">
        <f ca="1">MATCH(P327,Zwangerschapsverlof!$B$80:$B$86,0)</f>
        <v>1</v>
      </c>
      <c r="S327" s="6">
        <f t="shared" ca="1" si="56"/>
        <v>0</v>
      </c>
      <c r="T327" s="37">
        <f t="shared" ref="T327:T390" ca="1" si="62">IF(AND(OR(H327=1,I327=1),J327=1),INDEX($AY$9:$BE$9,1,D327),0)</f>
        <v>0</v>
      </c>
      <c r="U327" s="49">
        <f t="shared" ref="U327:U390" si="63">IF(K327=1,INDEX($AY$9:$BE$9,1,D327),0)</f>
        <v>0</v>
      </c>
      <c r="V327" s="37">
        <f ca="1">IF(AND(H327=0,I327=0,O327=1),INDEX(Zwangerschapsverlof!$B$66:$K$72,N327,3+D327),0)</f>
        <v>0</v>
      </c>
      <c r="W327" s="37">
        <f ca="1">IF(AND(H327=0,I327=0,S327=1),INDEX(Zwangerschapsverlof!$B$80:$K$86,R327,3+D327),0)</f>
        <v>0</v>
      </c>
      <c r="X327" s="110">
        <f t="shared" ref="X327:X390" ca="1" si="64">SUM(X326,IF(I327=1,1,0))</f>
        <v>9</v>
      </c>
    </row>
    <row r="328" spans="2:24">
      <c r="B328" s="48">
        <f t="shared" ca="1" si="57"/>
        <v>45200</v>
      </c>
      <c r="C328" s="10">
        <f t="shared" ref="C328:C391" ca="1" si="65">C327+1</f>
        <v>45200</v>
      </c>
      <c r="D328" s="6">
        <f t="shared" ca="1" si="58"/>
        <v>7</v>
      </c>
      <c r="E328" s="10">
        <f ca="1">VLOOKUP(C328,Vakantie!O:O,1,1)</f>
        <v>45122</v>
      </c>
      <c r="F328" s="10">
        <f ca="1">INDEX(Vakantie!P:P,MATCH(E328,Vakantie!O:O,0))</f>
        <v>45165</v>
      </c>
      <c r="G328" s="6" t="str">
        <f ca="1">INDEX(Vakantie!Q:Q,MATCH(E328,Vakantie!O:O,0))</f>
        <v>Zomer</v>
      </c>
      <c r="H328" s="6">
        <f t="shared" ca="1" si="59"/>
        <v>0</v>
      </c>
      <c r="I328" s="6">
        <f ca="1">IFERROR(  MIN(1, VLOOKUP(C328,Vakantie!Z:Z,1,0)   ),0)</f>
        <v>0</v>
      </c>
      <c r="J328" s="6">
        <f t="shared" ca="1" si="60"/>
        <v>0</v>
      </c>
      <c r="K328" s="6">
        <f t="shared" si="61"/>
        <v>0</v>
      </c>
      <c r="L328" s="10">
        <f ca="1">VLOOKUP(C328,Zwangerschapsverlof!$B$66:$B$72,1,1)</f>
        <v>0</v>
      </c>
      <c r="M328" s="10">
        <f ca="1">INDEX(Zwangerschapsverlof!$C$66:$C$72,N328)</f>
        <v>0</v>
      </c>
      <c r="N328" s="89">
        <f ca="1">MATCH(L328,Zwangerschapsverlof!$B$66:$B$72,0)</f>
        <v>1</v>
      </c>
      <c r="O328" s="6">
        <f t="shared" ref="O328:O372" ca="1" si="66">IF(AND(C328&gt;=L328,C328&lt;=M328),1,0)</f>
        <v>0</v>
      </c>
      <c r="P328" s="10">
        <f ca="1">VLOOKUP(C328,Zwangerschapsverlof!$B$80:$B$86,1,1)</f>
        <v>0</v>
      </c>
      <c r="Q328" s="10">
        <f ca="1">INDEX(Zwangerschapsverlof!$C$80:$C$86,R328)</f>
        <v>0</v>
      </c>
      <c r="R328" s="89">
        <f ca="1">MATCH(P328,Zwangerschapsverlof!$B$80:$B$86,0)</f>
        <v>1</v>
      </c>
      <c r="S328" s="6">
        <f t="shared" ref="S328:S372" ca="1" si="67">IF(AND(C328&gt;=P328,C328&lt;=Q328),1,0)</f>
        <v>0</v>
      </c>
      <c r="T328" s="37">
        <f t="shared" ca="1" si="62"/>
        <v>0</v>
      </c>
      <c r="U328" s="49">
        <f t="shared" si="63"/>
        <v>0</v>
      </c>
      <c r="V328" s="37">
        <f ca="1">IF(AND(H328=0,I328=0,O328=1),INDEX(Zwangerschapsverlof!$B$66:$K$72,N328,3+D328),0)</f>
        <v>0</v>
      </c>
      <c r="W328" s="37">
        <f ca="1">IF(AND(H328=0,I328=0,S328=1),INDEX(Zwangerschapsverlof!$B$80:$K$86,R328,3+D328),0)</f>
        <v>0</v>
      </c>
      <c r="X328" s="110">
        <f t="shared" ca="1" si="64"/>
        <v>9</v>
      </c>
    </row>
    <row r="329" spans="2:24">
      <c r="B329" s="48">
        <f t="shared" ca="1" si="57"/>
        <v>45201</v>
      </c>
      <c r="C329" s="10">
        <f t="shared" ca="1" si="65"/>
        <v>45201</v>
      </c>
      <c r="D329" s="6">
        <f t="shared" ca="1" si="58"/>
        <v>1</v>
      </c>
      <c r="E329" s="10">
        <f ca="1">VLOOKUP(C329,Vakantie!O:O,1,1)</f>
        <v>45122</v>
      </c>
      <c r="F329" s="10">
        <f ca="1">INDEX(Vakantie!P:P,MATCH(E329,Vakantie!O:O,0))</f>
        <v>45165</v>
      </c>
      <c r="G329" s="6" t="str">
        <f ca="1">INDEX(Vakantie!Q:Q,MATCH(E329,Vakantie!O:O,0))</f>
        <v>Zomer</v>
      </c>
      <c r="H329" s="6">
        <f t="shared" ca="1" si="59"/>
        <v>0</v>
      </c>
      <c r="I329" s="6">
        <f ca="1">IFERROR(  MIN(1, VLOOKUP(C329,Vakantie!Z:Z,1,0)   ),0)</f>
        <v>0</v>
      </c>
      <c r="J329" s="6">
        <f t="shared" ca="1" si="60"/>
        <v>0</v>
      </c>
      <c r="K329" s="6">
        <f t="shared" si="61"/>
        <v>0</v>
      </c>
      <c r="L329" s="10">
        <f ca="1">VLOOKUP(C329,Zwangerschapsverlof!$B$66:$B$72,1,1)</f>
        <v>0</v>
      </c>
      <c r="M329" s="10">
        <f ca="1">INDEX(Zwangerschapsverlof!$C$66:$C$72,N329)</f>
        <v>0</v>
      </c>
      <c r="N329" s="89">
        <f ca="1">MATCH(L329,Zwangerschapsverlof!$B$66:$B$72,0)</f>
        <v>1</v>
      </c>
      <c r="O329" s="6">
        <f t="shared" ca="1" si="66"/>
        <v>0</v>
      </c>
      <c r="P329" s="10">
        <f ca="1">VLOOKUP(C329,Zwangerschapsverlof!$B$80:$B$86,1,1)</f>
        <v>0</v>
      </c>
      <c r="Q329" s="10">
        <f ca="1">INDEX(Zwangerschapsverlof!$C$80:$C$86,R329)</f>
        <v>0</v>
      </c>
      <c r="R329" s="89">
        <f ca="1">MATCH(P329,Zwangerschapsverlof!$B$80:$B$86,0)</f>
        <v>1</v>
      </c>
      <c r="S329" s="6">
        <f t="shared" ca="1" si="67"/>
        <v>0</v>
      </c>
      <c r="T329" s="37">
        <f t="shared" ca="1" si="62"/>
        <v>0</v>
      </c>
      <c r="U329" s="49">
        <f t="shared" si="63"/>
        <v>0</v>
      </c>
      <c r="V329" s="37">
        <f ca="1">IF(AND(H329=0,I329=0,O329=1),INDEX(Zwangerschapsverlof!$B$66:$K$72,N329,3+D329),0)</f>
        <v>0</v>
      </c>
      <c r="W329" s="37">
        <f ca="1">IF(AND(H329=0,I329=0,S329=1),INDEX(Zwangerschapsverlof!$B$80:$K$86,R329,3+D329),0)</f>
        <v>0</v>
      </c>
      <c r="X329" s="110">
        <f t="shared" ca="1" si="64"/>
        <v>9</v>
      </c>
    </row>
    <row r="330" spans="2:24">
      <c r="B330" s="48">
        <f t="shared" ca="1" si="57"/>
        <v>45202</v>
      </c>
      <c r="C330" s="10">
        <f t="shared" ca="1" si="65"/>
        <v>45202</v>
      </c>
      <c r="D330" s="6">
        <f t="shared" ca="1" si="58"/>
        <v>2</v>
      </c>
      <c r="E330" s="10">
        <f ca="1">VLOOKUP(C330,Vakantie!O:O,1,1)</f>
        <v>45122</v>
      </c>
      <c r="F330" s="10">
        <f ca="1">INDEX(Vakantie!P:P,MATCH(E330,Vakantie!O:O,0))</f>
        <v>45165</v>
      </c>
      <c r="G330" s="6" t="str">
        <f ca="1">INDEX(Vakantie!Q:Q,MATCH(E330,Vakantie!O:O,0))</f>
        <v>Zomer</v>
      </c>
      <c r="H330" s="6">
        <f t="shared" ca="1" si="59"/>
        <v>0</v>
      </c>
      <c r="I330" s="6">
        <f ca="1">IFERROR(  MIN(1, VLOOKUP(C330,Vakantie!Z:Z,1,0)   ),0)</f>
        <v>0</v>
      </c>
      <c r="J330" s="6">
        <f t="shared" ca="1" si="60"/>
        <v>0</v>
      </c>
      <c r="K330" s="6">
        <f t="shared" si="61"/>
        <v>0</v>
      </c>
      <c r="L330" s="10">
        <f ca="1">VLOOKUP(C330,Zwangerschapsverlof!$B$66:$B$72,1,1)</f>
        <v>0</v>
      </c>
      <c r="M330" s="10">
        <f ca="1">INDEX(Zwangerschapsverlof!$C$66:$C$72,N330)</f>
        <v>0</v>
      </c>
      <c r="N330" s="89">
        <f ca="1">MATCH(L330,Zwangerschapsverlof!$B$66:$B$72,0)</f>
        <v>1</v>
      </c>
      <c r="O330" s="6">
        <f t="shared" ca="1" si="66"/>
        <v>0</v>
      </c>
      <c r="P330" s="10">
        <f ca="1">VLOOKUP(C330,Zwangerschapsverlof!$B$80:$B$86,1,1)</f>
        <v>0</v>
      </c>
      <c r="Q330" s="10">
        <f ca="1">INDEX(Zwangerschapsverlof!$C$80:$C$86,R330)</f>
        <v>0</v>
      </c>
      <c r="R330" s="89">
        <f ca="1">MATCH(P330,Zwangerschapsverlof!$B$80:$B$86,0)</f>
        <v>1</v>
      </c>
      <c r="S330" s="6">
        <f t="shared" ca="1" si="67"/>
        <v>0</v>
      </c>
      <c r="T330" s="37">
        <f t="shared" ca="1" si="62"/>
        <v>0</v>
      </c>
      <c r="U330" s="49">
        <f t="shared" si="63"/>
        <v>0</v>
      </c>
      <c r="V330" s="37">
        <f ca="1">IF(AND(H330=0,I330=0,O330=1),INDEX(Zwangerschapsverlof!$B$66:$K$72,N330,3+D330),0)</f>
        <v>0</v>
      </c>
      <c r="W330" s="37">
        <f ca="1">IF(AND(H330=0,I330=0,S330=1),INDEX(Zwangerschapsverlof!$B$80:$K$86,R330,3+D330),0)</f>
        <v>0</v>
      </c>
      <c r="X330" s="110">
        <f t="shared" ca="1" si="64"/>
        <v>9</v>
      </c>
    </row>
    <row r="331" spans="2:24">
      <c r="B331" s="48">
        <f t="shared" ca="1" si="57"/>
        <v>45203</v>
      </c>
      <c r="C331" s="10">
        <f t="shared" ca="1" si="65"/>
        <v>45203</v>
      </c>
      <c r="D331" s="6">
        <f t="shared" ca="1" si="58"/>
        <v>3</v>
      </c>
      <c r="E331" s="10">
        <f ca="1">VLOOKUP(C331,Vakantie!O:O,1,1)</f>
        <v>45122</v>
      </c>
      <c r="F331" s="10">
        <f ca="1">INDEX(Vakantie!P:P,MATCH(E331,Vakantie!O:O,0))</f>
        <v>45165</v>
      </c>
      <c r="G331" s="6" t="str">
        <f ca="1">INDEX(Vakantie!Q:Q,MATCH(E331,Vakantie!O:O,0))</f>
        <v>Zomer</v>
      </c>
      <c r="H331" s="6">
        <f t="shared" ca="1" si="59"/>
        <v>0</v>
      </c>
      <c r="I331" s="6">
        <f ca="1">IFERROR(  MIN(1, VLOOKUP(C331,Vakantie!Z:Z,1,0)   ),0)</f>
        <v>0</v>
      </c>
      <c r="J331" s="6">
        <f t="shared" ca="1" si="60"/>
        <v>0</v>
      </c>
      <c r="K331" s="6">
        <f t="shared" si="61"/>
        <v>0</v>
      </c>
      <c r="L331" s="10">
        <f ca="1">VLOOKUP(C331,Zwangerschapsverlof!$B$66:$B$72,1,1)</f>
        <v>0</v>
      </c>
      <c r="M331" s="10">
        <f ca="1">INDEX(Zwangerschapsverlof!$C$66:$C$72,N331)</f>
        <v>0</v>
      </c>
      <c r="N331" s="89">
        <f ca="1">MATCH(L331,Zwangerschapsverlof!$B$66:$B$72,0)</f>
        <v>1</v>
      </c>
      <c r="O331" s="6">
        <f t="shared" ca="1" si="66"/>
        <v>0</v>
      </c>
      <c r="P331" s="10">
        <f ca="1">VLOOKUP(C331,Zwangerschapsverlof!$B$80:$B$86,1,1)</f>
        <v>0</v>
      </c>
      <c r="Q331" s="10">
        <f ca="1">INDEX(Zwangerschapsverlof!$C$80:$C$86,R331)</f>
        <v>0</v>
      </c>
      <c r="R331" s="89">
        <f ca="1">MATCH(P331,Zwangerschapsverlof!$B$80:$B$86,0)</f>
        <v>1</v>
      </c>
      <c r="S331" s="6">
        <f t="shared" ca="1" si="67"/>
        <v>0</v>
      </c>
      <c r="T331" s="37">
        <f t="shared" ca="1" si="62"/>
        <v>0</v>
      </c>
      <c r="U331" s="49">
        <f t="shared" si="63"/>
        <v>0</v>
      </c>
      <c r="V331" s="37">
        <f ca="1">IF(AND(H331=0,I331=0,O331=1),INDEX(Zwangerschapsverlof!$B$66:$K$72,N331,3+D331),0)</f>
        <v>0</v>
      </c>
      <c r="W331" s="37">
        <f ca="1">IF(AND(H331=0,I331=0,S331=1),INDEX(Zwangerschapsverlof!$B$80:$K$86,R331,3+D331),0)</f>
        <v>0</v>
      </c>
      <c r="X331" s="110">
        <f t="shared" ca="1" si="64"/>
        <v>9</v>
      </c>
    </row>
    <row r="332" spans="2:24">
      <c r="B332" s="48">
        <f t="shared" ca="1" si="57"/>
        <v>45204</v>
      </c>
      <c r="C332" s="10">
        <f t="shared" ca="1" si="65"/>
        <v>45204</v>
      </c>
      <c r="D332" s="6">
        <f t="shared" ca="1" si="58"/>
        <v>4</v>
      </c>
      <c r="E332" s="10">
        <f ca="1">VLOOKUP(C332,Vakantie!O:O,1,1)</f>
        <v>45122</v>
      </c>
      <c r="F332" s="10">
        <f ca="1">INDEX(Vakantie!P:P,MATCH(E332,Vakantie!O:O,0))</f>
        <v>45165</v>
      </c>
      <c r="G332" s="6" t="str">
        <f ca="1">INDEX(Vakantie!Q:Q,MATCH(E332,Vakantie!O:O,0))</f>
        <v>Zomer</v>
      </c>
      <c r="H332" s="6">
        <f t="shared" ca="1" si="59"/>
        <v>0</v>
      </c>
      <c r="I332" s="6">
        <f ca="1">IFERROR(  MIN(1, VLOOKUP(C332,Vakantie!Z:Z,1,0)   ),0)</f>
        <v>0</v>
      </c>
      <c r="J332" s="6">
        <f t="shared" ca="1" si="60"/>
        <v>0</v>
      </c>
      <c r="K332" s="6">
        <f t="shared" si="61"/>
        <v>0</v>
      </c>
      <c r="L332" s="10">
        <f ca="1">VLOOKUP(C332,Zwangerschapsverlof!$B$66:$B$72,1,1)</f>
        <v>0</v>
      </c>
      <c r="M332" s="10">
        <f ca="1">INDEX(Zwangerschapsverlof!$C$66:$C$72,N332)</f>
        <v>0</v>
      </c>
      <c r="N332" s="89">
        <f ca="1">MATCH(L332,Zwangerschapsverlof!$B$66:$B$72,0)</f>
        <v>1</v>
      </c>
      <c r="O332" s="6">
        <f t="shared" ca="1" si="66"/>
        <v>0</v>
      </c>
      <c r="P332" s="10">
        <f ca="1">VLOOKUP(C332,Zwangerschapsverlof!$B$80:$B$86,1,1)</f>
        <v>0</v>
      </c>
      <c r="Q332" s="10">
        <f ca="1">INDEX(Zwangerschapsverlof!$C$80:$C$86,R332)</f>
        <v>0</v>
      </c>
      <c r="R332" s="89">
        <f ca="1">MATCH(P332,Zwangerschapsverlof!$B$80:$B$86,0)</f>
        <v>1</v>
      </c>
      <c r="S332" s="6">
        <f t="shared" ca="1" si="67"/>
        <v>0</v>
      </c>
      <c r="T332" s="37">
        <f t="shared" ca="1" si="62"/>
        <v>0</v>
      </c>
      <c r="U332" s="49">
        <f t="shared" si="63"/>
        <v>0</v>
      </c>
      <c r="V332" s="37">
        <f ca="1">IF(AND(H332=0,I332=0,O332=1),INDEX(Zwangerschapsverlof!$B$66:$K$72,N332,3+D332),0)</f>
        <v>0</v>
      </c>
      <c r="W332" s="37">
        <f ca="1">IF(AND(H332=0,I332=0,S332=1),INDEX(Zwangerschapsverlof!$B$80:$K$86,R332,3+D332),0)</f>
        <v>0</v>
      </c>
      <c r="X332" s="110">
        <f t="shared" ca="1" si="64"/>
        <v>9</v>
      </c>
    </row>
    <row r="333" spans="2:24">
      <c r="B333" s="48">
        <f t="shared" ca="1" si="57"/>
        <v>45205</v>
      </c>
      <c r="C333" s="10">
        <f t="shared" ca="1" si="65"/>
        <v>45205</v>
      </c>
      <c r="D333" s="6">
        <f t="shared" ca="1" si="58"/>
        <v>5</v>
      </c>
      <c r="E333" s="10">
        <f ca="1">VLOOKUP(C333,Vakantie!O:O,1,1)</f>
        <v>45122</v>
      </c>
      <c r="F333" s="10">
        <f ca="1">INDEX(Vakantie!P:P,MATCH(E333,Vakantie!O:O,0))</f>
        <v>45165</v>
      </c>
      <c r="G333" s="6" t="str">
        <f ca="1">INDEX(Vakantie!Q:Q,MATCH(E333,Vakantie!O:O,0))</f>
        <v>Zomer</v>
      </c>
      <c r="H333" s="6">
        <f t="shared" ca="1" si="59"/>
        <v>0</v>
      </c>
      <c r="I333" s="6">
        <f ca="1">IFERROR(  MIN(1, VLOOKUP(C333,Vakantie!Z:Z,1,0)   ),0)</f>
        <v>0</v>
      </c>
      <c r="J333" s="6">
        <f t="shared" ca="1" si="60"/>
        <v>0</v>
      </c>
      <c r="K333" s="6">
        <f t="shared" si="61"/>
        <v>0</v>
      </c>
      <c r="L333" s="10">
        <f ca="1">VLOOKUP(C333,Zwangerschapsverlof!$B$66:$B$72,1,1)</f>
        <v>0</v>
      </c>
      <c r="M333" s="10">
        <f ca="1">INDEX(Zwangerschapsverlof!$C$66:$C$72,N333)</f>
        <v>0</v>
      </c>
      <c r="N333" s="89">
        <f ca="1">MATCH(L333,Zwangerschapsverlof!$B$66:$B$72,0)</f>
        <v>1</v>
      </c>
      <c r="O333" s="6">
        <f t="shared" ca="1" si="66"/>
        <v>0</v>
      </c>
      <c r="P333" s="10">
        <f ca="1">VLOOKUP(C333,Zwangerschapsverlof!$B$80:$B$86,1,1)</f>
        <v>0</v>
      </c>
      <c r="Q333" s="10">
        <f ca="1">INDEX(Zwangerschapsverlof!$C$80:$C$86,R333)</f>
        <v>0</v>
      </c>
      <c r="R333" s="89">
        <f ca="1">MATCH(P333,Zwangerschapsverlof!$B$80:$B$86,0)</f>
        <v>1</v>
      </c>
      <c r="S333" s="6">
        <f t="shared" ca="1" si="67"/>
        <v>0</v>
      </c>
      <c r="T333" s="37">
        <f t="shared" ca="1" si="62"/>
        <v>0</v>
      </c>
      <c r="U333" s="49">
        <f t="shared" si="63"/>
        <v>0</v>
      </c>
      <c r="V333" s="37">
        <f ca="1">IF(AND(H333=0,I333=0,O333=1),INDEX(Zwangerschapsverlof!$B$66:$K$72,N333,3+D333),0)</f>
        <v>0</v>
      </c>
      <c r="W333" s="37">
        <f ca="1">IF(AND(H333=0,I333=0,S333=1),INDEX(Zwangerschapsverlof!$B$80:$K$86,R333,3+D333),0)</f>
        <v>0</v>
      </c>
      <c r="X333" s="110">
        <f t="shared" ca="1" si="64"/>
        <v>9</v>
      </c>
    </row>
    <row r="334" spans="2:24">
      <c r="B334" s="48">
        <f t="shared" ca="1" si="57"/>
        <v>45206</v>
      </c>
      <c r="C334" s="10">
        <f t="shared" ca="1" si="65"/>
        <v>45206</v>
      </c>
      <c r="D334" s="6">
        <f t="shared" ca="1" si="58"/>
        <v>6</v>
      </c>
      <c r="E334" s="10">
        <f ca="1">VLOOKUP(C334,Vakantie!O:O,1,1)</f>
        <v>45122</v>
      </c>
      <c r="F334" s="10">
        <f ca="1">INDEX(Vakantie!P:P,MATCH(E334,Vakantie!O:O,0))</f>
        <v>45165</v>
      </c>
      <c r="G334" s="6" t="str">
        <f ca="1">INDEX(Vakantie!Q:Q,MATCH(E334,Vakantie!O:O,0))</f>
        <v>Zomer</v>
      </c>
      <c r="H334" s="6">
        <f t="shared" ca="1" si="59"/>
        <v>0</v>
      </c>
      <c r="I334" s="6">
        <f ca="1">IFERROR(  MIN(1, VLOOKUP(C334,Vakantie!Z:Z,1,0)   ),0)</f>
        <v>0</v>
      </c>
      <c r="J334" s="6">
        <f t="shared" ca="1" si="60"/>
        <v>0</v>
      </c>
      <c r="K334" s="6">
        <f t="shared" si="61"/>
        <v>0</v>
      </c>
      <c r="L334" s="10">
        <f ca="1">VLOOKUP(C334,Zwangerschapsverlof!$B$66:$B$72,1,1)</f>
        <v>0</v>
      </c>
      <c r="M334" s="10">
        <f ca="1">INDEX(Zwangerschapsverlof!$C$66:$C$72,N334)</f>
        <v>0</v>
      </c>
      <c r="N334" s="89">
        <f ca="1">MATCH(L334,Zwangerschapsverlof!$B$66:$B$72,0)</f>
        <v>1</v>
      </c>
      <c r="O334" s="6">
        <f t="shared" ca="1" si="66"/>
        <v>0</v>
      </c>
      <c r="P334" s="10">
        <f ca="1">VLOOKUP(C334,Zwangerschapsverlof!$B$80:$B$86,1,1)</f>
        <v>0</v>
      </c>
      <c r="Q334" s="10">
        <f ca="1">INDEX(Zwangerschapsverlof!$C$80:$C$86,R334)</f>
        <v>0</v>
      </c>
      <c r="R334" s="89">
        <f ca="1">MATCH(P334,Zwangerschapsverlof!$B$80:$B$86,0)</f>
        <v>1</v>
      </c>
      <c r="S334" s="6">
        <f t="shared" ca="1" si="67"/>
        <v>0</v>
      </c>
      <c r="T334" s="37">
        <f t="shared" ca="1" si="62"/>
        <v>0</v>
      </c>
      <c r="U334" s="49">
        <f t="shared" si="63"/>
        <v>0</v>
      </c>
      <c r="V334" s="37">
        <f ca="1">IF(AND(H334=0,I334=0,O334=1),INDEX(Zwangerschapsverlof!$B$66:$K$72,N334,3+D334),0)</f>
        <v>0</v>
      </c>
      <c r="W334" s="37">
        <f ca="1">IF(AND(H334=0,I334=0,S334=1),INDEX(Zwangerschapsverlof!$B$80:$K$86,R334,3+D334),0)</f>
        <v>0</v>
      </c>
      <c r="X334" s="110">
        <f t="shared" ca="1" si="64"/>
        <v>9</v>
      </c>
    </row>
    <row r="335" spans="2:24">
      <c r="B335" s="48">
        <f t="shared" ca="1" si="57"/>
        <v>45207</v>
      </c>
      <c r="C335" s="10">
        <f t="shared" ca="1" si="65"/>
        <v>45207</v>
      </c>
      <c r="D335" s="6">
        <f t="shared" ca="1" si="58"/>
        <v>7</v>
      </c>
      <c r="E335" s="10">
        <f ca="1">VLOOKUP(C335,Vakantie!O:O,1,1)</f>
        <v>45122</v>
      </c>
      <c r="F335" s="10">
        <f ca="1">INDEX(Vakantie!P:P,MATCH(E335,Vakantie!O:O,0))</f>
        <v>45165</v>
      </c>
      <c r="G335" s="6" t="str">
        <f ca="1">INDEX(Vakantie!Q:Q,MATCH(E335,Vakantie!O:O,0))</f>
        <v>Zomer</v>
      </c>
      <c r="H335" s="6">
        <f t="shared" ca="1" si="59"/>
        <v>0</v>
      </c>
      <c r="I335" s="6">
        <f ca="1">IFERROR(  MIN(1, VLOOKUP(C335,Vakantie!Z:Z,1,0)   ),0)</f>
        <v>0</v>
      </c>
      <c r="J335" s="6">
        <f t="shared" ca="1" si="60"/>
        <v>0</v>
      </c>
      <c r="K335" s="6">
        <f t="shared" si="61"/>
        <v>0</v>
      </c>
      <c r="L335" s="10">
        <f ca="1">VLOOKUP(C335,Zwangerschapsverlof!$B$66:$B$72,1,1)</f>
        <v>0</v>
      </c>
      <c r="M335" s="10">
        <f ca="1">INDEX(Zwangerschapsverlof!$C$66:$C$72,N335)</f>
        <v>0</v>
      </c>
      <c r="N335" s="89">
        <f ca="1">MATCH(L335,Zwangerschapsverlof!$B$66:$B$72,0)</f>
        <v>1</v>
      </c>
      <c r="O335" s="6">
        <f t="shared" ca="1" si="66"/>
        <v>0</v>
      </c>
      <c r="P335" s="10">
        <f ca="1">VLOOKUP(C335,Zwangerschapsverlof!$B$80:$B$86,1,1)</f>
        <v>0</v>
      </c>
      <c r="Q335" s="10">
        <f ca="1">INDEX(Zwangerschapsverlof!$C$80:$C$86,R335)</f>
        <v>0</v>
      </c>
      <c r="R335" s="89">
        <f ca="1">MATCH(P335,Zwangerschapsverlof!$B$80:$B$86,0)</f>
        <v>1</v>
      </c>
      <c r="S335" s="6">
        <f t="shared" ca="1" si="67"/>
        <v>0</v>
      </c>
      <c r="T335" s="37">
        <f t="shared" ca="1" si="62"/>
        <v>0</v>
      </c>
      <c r="U335" s="49">
        <f t="shared" si="63"/>
        <v>0</v>
      </c>
      <c r="V335" s="37">
        <f ca="1">IF(AND(H335=0,I335=0,O335=1),INDEX(Zwangerschapsverlof!$B$66:$K$72,N335,3+D335),0)</f>
        <v>0</v>
      </c>
      <c r="W335" s="37">
        <f ca="1">IF(AND(H335=0,I335=0,S335=1),INDEX(Zwangerschapsverlof!$B$80:$K$86,R335,3+D335),0)</f>
        <v>0</v>
      </c>
      <c r="X335" s="110">
        <f t="shared" ca="1" si="64"/>
        <v>9</v>
      </c>
    </row>
    <row r="336" spans="2:24">
      <c r="B336" s="48">
        <f t="shared" ca="1" si="57"/>
        <v>45208</v>
      </c>
      <c r="C336" s="10">
        <f t="shared" ca="1" si="65"/>
        <v>45208</v>
      </c>
      <c r="D336" s="6">
        <f t="shared" ca="1" si="58"/>
        <v>1</v>
      </c>
      <c r="E336" s="10">
        <f ca="1">VLOOKUP(C336,Vakantie!O:O,1,1)</f>
        <v>45122</v>
      </c>
      <c r="F336" s="10">
        <f ca="1">INDEX(Vakantie!P:P,MATCH(E336,Vakantie!O:O,0))</f>
        <v>45165</v>
      </c>
      <c r="G336" s="6" t="str">
        <f ca="1">INDEX(Vakantie!Q:Q,MATCH(E336,Vakantie!O:O,0))</f>
        <v>Zomer</v>
      </c>
      <c r="H336" s="6">
        <f t="shared" ca="1" si="59"/>
        <v>0</v>
      </c>
      <c r="I336" s="6">
        <f ca="1">IFERROR(  MIN(1, VLOOKUP(C336,Vakantie!Z:Z,1,0)   ),0)</f>
        <v>0</v>
      </c>
      <c r="J336" s="6">
        <f t="shared" ca="1" si="60"/>
        <v>0</v>
      </c>
      <c r="K336" s="6">
        <f t="shared" si="61"/>
        <v>0</v>
      </c>
      <c r="L336" s="10">
        <f ca="1">VLOOKUP(C336,Zwangerschapsverlof!$B$66:$B$72,1,1)</f>
        <v>0</v>
      </c>
      <c r="M336" s="10">
        <f ca="1">INDEX(Zwangerschapsverlof!$C$66:$C$72,N336)</f>
        <v>0</v>
      </c>
      <c r="N336" s="89">
        <f ca="1">MATCH(L336,Zwangerschapsverlof!$B$66:$B$72,0)</f>
        <v>1</v>
      </c>
      <c r="O336" s="6">
        <f t="shared" ca="1" si="66"/>
        <v>0</v>
      </c>
      <c r="P336" s="10">
        <f ca="1">VLOOKUP(C336,Zwangerschapsverlof!$B$80:$B$86,1,1)</f>
        <v>0</v>
      </c>
      <c r="Q336" s="10">
        <f ca="1">INDEX(Zwangerschapsverlof!$C$80:$C$86,R336)</f>
        <v>0</v>
      </c>
      <c r="R336" s="89">
        <f ca="1">MATCH(P336,Zwangerschapsverlof!$B$80:$B$86,0)</f>
        <v>1</v>
      </c>
      <c r="S336" s="6">
        <f t="shared" ca="1" si="67"/>
        <v>0</v>
      </c>
      <c r="T336" s="37">
        <f t="shared" ca="1" si="62"/>
        <v>0</v>
      </c>
      <c r="U336" s="49">
        <f t="shared" si="63"/>
        <v>0</v>
      </c>
      <c r="V336" s="37">
        <f ca="1">IF(AND(H336=0,I336=0,O336=1),INDEX(Zwangerschapsverlof!$B$66:$K$72,N336,3+D336),0)</f>
        <v>0</v>
      </c>
      <c r="W336" s="37">
        <f ca="1">IF(AND(H336=0,I336=0,S336=1),INDEX(Zwangerschapsverlof!$B$80:$K$86,R336,3+D336),0)</f>
        <v>0</v>
      </c>
      <c r="X336" s="110">
        <f t="shared" ca="1" si="64"/>
        <v>9</v>
      </c>
    </row>
    <row r="337" spans="2:24">
      <c r="B337" s="48">
        <f t="shared" ca="1" si="57"/>
        <v>45209</v>
      </c>
      <c r="C337" s="10">
        <f t="shared" ca="1" si="65"/>
        <v>45209</v>
      </c>
      <c r="D337" s="6">
        <f t="shared" ca="1" si="58"/>
        <v>2</v>
      </c>
      <c r="E337" s="10">
        <f ca="1">VLOOKUP(C337,Vakantie!O:O,1,1)</f>
        <v>45122</v>
      </c>
      <c r="F337" s="10">
        <f ca="1">INDEX(Vakantie!P:P,MATCH(E337,Vakantie!O:O,0))</f>
        <v>45165</v>
      </c>
      <c r="G337" s="6" t="str">
        <f ca="1">INDEX(Vakantie!Q:Q,MATCH(E337,Vakantie!O:O,0))</f>
        <v>Zomer</v>
      </c>
      <c r="H337" s="6">
        <f t="shared" ca="1" si="59"/>
        <v>0</v>
      </c>
      <c r="I337" s="6">
        <f ca="1">IFERROR(  MIN(1, VLOOKUP(C337,Vakantie!Z:Z,1,0)   ),0)</f>
        <v>0</v>
      </c>
      <c r="J337" s="6">
        <f t="shared" ca="1" si="60"/>
        <v>0</v>
      </c>
      <c r="K337" s="6">
        <f t="shared" si="61"/>
        <v>0</v>
      </c>
      <c r="L337" s="10">
        <f ca="1">VLOOKUP(C337,Zwangerschapsverlof!$B$66:$B$72,1,1)</f>
        <v>0</v>
      </c>
      <c r="M337" s="10">
        <f ca="1">INDEX(Zwangerschapsverlof!$C$66:$C$72,N337)</f>
        <v>0</v>
      </c>
      <c r="N337" s="89">
        <f ca="1">MATCH(L337,Zwangerschapsverlof!$B$66:$B$72,0)</f>
        <v>1</v>
      </c>
      <c r="O337" s="6">
        <f t="shared" ca="1" si="66"/>
        <v>0</v>
      </c>
      <c r="P337" s="10">
        <f ca="1">VLOOKUP(C337,Zwangerschapsverlof!$B$80:$B$86,1,1)</f>
        <v>0</v>
      </c>
      <c r="Q337" s="10">
        <f ca="1">INDEX(Zwangerschapsverlof!$C$80:$C$86,R337)</f>
        <v>0</v>
      </c>
      <c r="R337" s="89">
        <f ca="1">MATCH(P337,Zwangerschapsverlof!$B$80:$B$86,0)</f>
        <v>1</v>
      </c>
      <c r="S337" s="6">
        <f t="shared" ca="1" si="67"/>
        <v>0</v>
      </c>
      <c r="T337" s="37">
        <f t="shared" ca="1" si="62"/>
        <v>0</v>
      </c>
      <c r="U337" s="49">
        <f t="shared" si="63"/>
        <v>0</v>
      </c>
      <c r="V337" s="37">
        <f ca="1">IF(AND(H337=0,I337=0,O337=1),INDEX(Zwangerschapsverlof!$B$66:$K$72,N337,3+D337),0)</f>
        <v>0</v>
      </c>
      <c r="W337" s="37">
        <f ca="1">IF(AND(H337=0,I337=0,S337=1),INDEX(Zwangerschapsverlof!$B$80:$K$86,R337,3+D337),0)</f>
        <v>0</v>
      </c>
      <c r="X337" s="110">
        <f t="shared" ca="1" si="64"/>
        <v>9</v>
      </c>
    </row>
    <row r="338" spans="2:24">
      <c r="B338" s="48">
        <f t="shared" ca="1" si="57"/>
        <v>45210</v>
      </c>
      <c r="C338" s="10">
        <f t="shared" ca="1" si="65"/>
        <v>45210</v>
      </c>
      <c r="D338" s="6">
        <f t="shared" ca="1" si="58"/>
        <v>3</v>
      </c>
      <c r="E338" s="10">
        <f ca="1">VLOOKUP(C338,Vakantie!O:O,1,1)</f>
        <v>45122</v>
      </c>
      <c r="F338" s="10">
        <f ca="1">INDEX(Vakantie!P:P,MATCH(E338,Vakantie!O:O,0))</f>
        <v>45165</v>
      </c>
      <c r="G338" s="6" t="str">
        <f ca="1">INDEX(Vakantie!Q:Q,MATCH(E338,Vakantie!O:O,0))</f>
        <v>Zomer</v>
      </c>
      <c r="H338" s="6">
        <f t="shared" ca="1" si="59"/>
        <v>0</v>
      </c>
      <c r="I338" s="6">
        <f ca="1">IFERROR(  MIN(1, VLOOKUP(C338,Vakantie!Z:Z,1,0)   ),0)</f>
        <v>0</v>
      </c>
      <c r="J338" s="6">
        <f t="shared" ca="1" si="60"/>
        <v>0</v>
      </c>
      <c r="K338" s="6">
        <f t="shared" si="61"/>
        <v>0</v>
      </c>
      <c r="L338" s="10">
        <f ca="1">VLOOKUP(C338,Zwangerschapsverlof!$B$66:$B$72,1,1)</f>
        <v>0</v>
      </c>
      <c r="M338" s="10">
        <f ca="1">INDEX(Zwangerschapsverlof!$C$66:$C$72,N338)</f>
        <v>0</v>
      </c>
      <c r="N338" s="89">
        <f ca="1">MATCH(L338,Zwangerschapsverlof!$B$66:$B$72,0)</f>
        <v>1</v>
      </c>
      <c r="O338" s="6">
        <f t="shared" ca="1" si="66"/>
        <v>0</v>
      </c>
      <c r="P338" s="10">
        <f ca="1">VLOOKUP(C338,Zwangerschapsverlof!$B$80:$B$86,1,1)</f>
        <v>0</v>
      </c>
      <c r="Q338" s="10">
        <f ca="1">INDEX(Zwangerschapsverlof!$C$80:$C$86,R338)</f>
        <v>0</v>
      </c>
      <c r="R338" s="89">
        <f ca="1">MATCH(P338,Zwangerschapsverlof!$B$80:$B$86,0)</f>
        <v>1</v>
      </c>
      <c r="S338" s="6">
        <f t="shared" ca="1" si="67"/>
        <v>0</v>
      </c>
      <c r="T338" s="37">
        <f t="shared" ca="1" si="62"/>
        <v>0</v>
      </c>
      <c r="U338" s="49">
        <f t="shared" si="63"/>
        <v>0</v>
      </c>
      <c r="V338" s="37">
        <f ca="1">IF(AND(H338=0,I338=0,O338=1),INDEX(Zwangerschapsverlof!$B$66:$K$72,N338,3+D338),0)</f>
        <v>0</v>
      </c>
      <c r="W338" s="37">
        <f ca="1">IF(AND(H338=0,I338=0,S338=1),INDEX(Zwangerschapsverlof!$B$80:$K$86,R338,3+D338),0)</f>
        <v>0</v>
      </c>
      <c r="X338" s="110">
        <f t="shared" ca="1" si="64"/>
        <v>9</v>
      </c>
    </row>
    <row r="339" spans="2:24">
      <c r="B339" s="48">
        <f t="shared" ca="1" si="57"/>
        <v>45211</v>
      </c>
      <c r="C339" s="10">
        <f t="shared" ca="1" si="65"/>
        <v>45211</v>
      </c>
      <c r="D339" s="6">
        <f t="shared" ca="1" si="58"/>
        <v>4</v>
      </c>
      <c r="E339" s="10">
        <f ca="1">VLOOKUP(C339,Vakantie!O:O,1,1)</f>
        <v>45122</v>
      </c>
      <c r="F339" s="10">
        <f ca="1">INDEX(Vakantie!P:P,MATCH(E339,Vakantie!O:O,0))</f>
        <v>45165</v>
      </c>
      <c r="G339" s="6" t="str">
        <f ca="1">INDEX(Vakantie!Q:Q,MATCH(E339,Vakantie!O:O,0))</f>
        <v>Zomer</v>
      </c>
      <c r="H339" s="6">
        <f t="shared" ca="1" si="59"/>
        <v>0</v>
      </c>
      <c r="I339" s="6">
        <f ca="1">IFERROR(  MIN(1, VLOOKUP(C339,Vakantie!Z:Z,1,0)   ),0)</f>
        <v>0</v>
      </c>
      <c r="J339" s="6">
        <f t="shared" ca="1" si="60"/>
        <v>0</v>
      </c>
      <c r="K339" s="6">
        <f t="shared" si="61"/>
        <v>0</v>
      </c>
      <c r="L339" s="10">
        <f ca="1">VLOOKUP(C339,Zwangerschapsverlof!$B$66:$B$72,1,1)</f>
        <v>0</v>
      </c>
      <c r="M339" s="10">
        <f ca="1">INDEX(Zwangerschapsverlof!$C$66:$C$72,N339)</f>
        <v>0</v>
      </c>
      <c r="N339" s="89">
        <f ca="1">MATCH(L339,Zwangerschapsverlof!$B$66:$B$72,0)</f>
        <v>1</v>
      </c>
      <c r="O339" s="6">
        <f t="shared" ca="1" si="66"/>
        <v>0</v>
      </c>
      <c r="P339" s="10">
        <f ca="1">VLOOKUP(C339,Zwangerschapsverlof!$B$80:$B$86,1,1)</f>
        <v>0</v>
      </c>
      <c r="Q339" s="10">
        <f ca="1">INDEX(Zwangerschapsverlof!$C$80:$C$86,R339)</f>
        <v>0</v>
      </c>
      <c r="R339" s="89">
        <f ca="1">MATCH(P339,Zwangerschapsverlof!$B$80:$B$86,0)</f>
        <v>1</v>
      </c>
      <c r="S339" s="6">
        <f t="shared" ca="1" si="67"/>
        <v>0</v>
      </c>
      <c r="T339" s="37">
        <f t="shared" ca="1" si="62"/>
        <v>0</v>
      </c>
      <c r="U339" s="49">
        <f t="shared" si="63"/>
        <v>0</v>
      </c>
      <c r="V339" s="37">
        <f ca="1">IF(AND(H339=0,I339=0,O339=1),INDEX(Zwangerschapsverlof!$B$66:$K$72,N339,3+D339),0)</f>
        <v>0</v>
      </c>
      <c r="W339" s="37">
        <f ca="1">IF(AND(H339=0,I339=0,S339=1),INDEX(Zwangerschapsverlof!$B$80:$K$86,R339,3+D339),0)</f>
        <v>0</v>
      </c>
      <c r="X339" s="110">
        <f t="shared" ca="1" si="64"/>
        <v>9</v>
      </c>
    </row>
    <row r="340" spans="2:24">
      <c r="B340" s="48">
        <f t="shared" ca="1" si="57"/>
        <v>45212</v>
      </c>
      <c r="C340" s="10">
        <f t="shared" ca="1" si="65"/>
        <v>45212</v>
      </c>
      <c r="D340" s="6">
        <f t="shared" ca="1" si="58"/>
        <v>5</v>
      </c>
      <c r="E340" s="10">
        <f ca="1">VLOOKUP(C340,Vakantie!O:O,1,1)</f>
        <v>45122</v>
      </c>
      <c r="F340" s="10">
        <f ca="1">INDEX(Vakantie!P:P,MATCH(E340,Vakantie!O:O,0))</f>
        <v>45165</v>
      </c>
      <c r="G340" s="6" t="str">
        <f ca="1">INDEX(Vakantie!Q:Q,MATCH(E340,Vakantie!O:O,0))</f>
        <v>Zomer</v>
      </c>
      <c r="H340" s="6">
        <f t="shared" ca="1" si="59"/>
        <v>0</v>
      </c>
      <c r="I340" s="6">
        <f ca="1">IFERROR(  MIN(1, VLOOKUP(C340,Vakantie!Z:Z,1,0)   ),0)</f>
        <v>0</v>
      </c>
      <c r="J340" s="6">
        <f t="shared" ca="1" si="60"/>
        <v>0</v>
      </c>
      <c r="K340" s="6">
        <f t="shared" si="61"/>
        <v>0</v>
      </c>
      <c r="L340" s="10">
        <f ca="1">VLOOKUP(C340,Zwangerschapsverlof!$B$66:$B$72,1,1)</f>
        <v>0</v>
      </c>
      <c r="M340" s="10">
        <f ca="1">INDEX(Zwangerschapsverlof!$C$66:$C$72,N340)</f>
        <v>0</v>
      </c>
      <c r="N340" s="89">
        <f ca="1">MATCH(L340,Zwangerschapsverlof!$B$66:$B$72,0)</f>
        <v>1</v>
      </c>
      <c r="O340" s="6">
        <f t="shared" ca="1" si="66"/>
        <v>0</v>
      </c>
      <c r="P340" s="10">
        <f ca="1">VLOOKUP(C340,Zwangerschapsverlof!$B$80:$B$86,1,1)</f>
        <v>0</v>
      </c>
      <c r="Q340" s="10">
        <f ca="1">INDEX(Zwangerschapsverlof!$C$80:$C$86,R340)</f>
        <v>0</v>
      </c>
      <c r="R340" s="89">
        <f ca="1">MATCH(P340,Zwangerschapsverlof!$B$80:$B$86,0)</f>
        <v>1</v>
      </c>
      <c r="S340" s="6">
        <f t="shared" ca="1" si="67"/>
        <v>0</v>
      </c>
      <c r="T340" s="37">
        <f t="shared" ca="1" si="62"/>
        <v>0</v>
      </c>
      <c r="U340" s="49">
        <f t="shared" si="63"/>
        <v>0</v>
      </c>
      <c r="V340" s="37">
        <f ca="1">IF(AND(H340=0,I340=0,O340=1),INDEX(Zwangerschapsverlof!$B$66:$K$72,N340,3+D340),0)</f>
        <v>0</v>
      </c>
      <c r="W340" s="37">
        <f ca="1">IF(AND(H340=0,I340=0,S340=1),INDEX(Zwangerschapsverlof!$B$80:$K$86,R340,3+D340),0)</f>
        <v>0</v>
      </c>
      <c r="X340" s="110">
        <f t="shared" ca="1" si="64"/>
        <v>9</v>
      </c>
    </row>
    <row r="341" spans="2:24">
      <c r="B341" s="48">
        <f t="shared" ca="1" si="57"/>
        <v>45213</v>
      </c>
      <c r="C341" s="10">
        <f t="shared" ca="1" si="65"/>
        <v>45213</v>
      </c>
      <c r="D341" s="6">
        <f t="shared" ca="1" si="58"/>
        <v>6</v>
      </c>
      <c r="E341" s="10">
        <f ca="1">VLOOKUP(C341,Vakantie!O:O,1,1)</f>
        <v>45213</v>
      </c>
      <c r="F341" s="10">
        <f ca="1">INDEX(Vakantie!P:P,MATCH(E341,Vakantie!O:O,0))</f>
        <v>45221</v>
      </c>
      <c r="G341" s="6" t="str">
        <f ca="1">INDEX(Vakantie!Q:Q,MATCH(E341,Vakantie!O:O,0))</f>
        <v>Herfst</v>
      </c>
      <c r="H341" s="6">
        <f t="shared" ca="1" si="59"/>
        <v>1</v>
      </c>
      <c r="I341" s="6">
        <f ca="1">IFERROR(  MIN(1, VLOOKUP(C341,Vakantie!Z:Z,1,0)   ),0)</f>
        <v>0</v>
      </c>
      <c r="J341" s="6">
        <f t="shared" ca="1" si="60"/>
        <v>0</v>
      </c>
      <c r="K341" s="6">
        <f t="shared" si="61"/>
        <v>0</v>
      </c>
      <c r="L341" s="10">
        <f ca="1">VLOOKUP(C341,Zwangerschapsverlof!$B$66:$B$72,1,1)</f>
        <v>0</v>
      </c>
      <c r="M341" s="10">
        <f ca="1">INDEX(Zwangerschapsverlof!$C$66:$C$72,N341)</f>
        <v>0</v>
      </c>
      <c r="N341" s="89">
        <f ca="1">MATCH(L341,Zwangerschapsverlof!$B$66:$B$72,0)</f>
        <v>1</v>
      </c>
      <c r="O341" s="6">
        <f t="shared" ca="1" si="66"/>
        <v>0</v>
      </c>
      <c r="P341" s="10">
        <f ca="1">VLOOKUP(C341,Zwangerschapsverlof!$B$80:$B$86,1,1)</f>
        <v>0</v>
      </c>
      <c r="Q341" s="10">
        <f ca="1">INDEX(Zwangerschapsverlof!$C$80:$C$86,R341)</f>
        <v>0</v>
      </c>
      <c r="R341" s="89">
        <f ca="1">MATCH(P341,Zwangerschapsverlof!$B$80:$B$86,0)</f>
        <v>1</v>
      </c>
      <c r="S341" s="6">
        <f t="shared" ca="1" si="67"/>
        <v>0</v>
      </c>
      <c r="T341" s="37">
        <f t="shared" ca="1" si="62"/>
        <v>0</v>
      </c>
      <c r="U341" s="49">
        <f t="shared" si="63"/>
        <v>0</v>
      </c>
      <c r="V341" s="37">
        <f ca="1">IF(AND(H341=0,I341=0,O341=1),INDEX(Zwangerschapsverlof!$B$66:$K$72,N341,3+D341),0)</f>
        <v>0</v>
      </c>
      <c r="W341" s="37">
        <f ca="1">IF(AND(H341=0,I341=0,S341=1),INDEX(Zwangerschapsverlof!$B$80:$K$86,R341,3+D341),0)</f>
        <v>0</v>
      </c>
      <c r="X341" s="110">
        <f t="shared" ca="1" si="64"/>
        <v>9</v>
      </c>
    </row>
    <row r="342" spans="2:24">
      <c r="B342" s="48">
        <f t="shared" ca="1" si="57"/>
        <v>45214</v>
      </c>
      <c r="C342" s="10">
        <f t="shared" ca="1" si="65"/>
        <v>45214</v>
      </c>
      <c r="D342" s="6">
        <f t="shared" ca="1" si="58"/>
        <v>7</v>
      </c>
      <c r="E342" s="10">
        <f ca="1">VLOOKUP(C342,Vakantie!O:O,1,1)</f>
        <v>45213</v>
      </c>
      <c r="F342" s="10">
        <f ca="1">INDEX(Vakantie!P:P,MATCH(E342,Vakantie!O:O,0))</f>
        <v>45221</v>
      </c>
      <c r="G342" s="6" t="str">
        <f ca="1">INDEX(Vakantie!Q:Q,MATCH(E342,Vakantie!O:O,0))</f>
        <v>Herfst</v>
      </c>
      <c r="H342" s="6">
        <f t="shared" ca="1" si="59"/>
        <v>1</v>
      </c>
      <c r="I342" s="6">
        <f ca="1">IFERROR(  MIN(1, VLOOKUP(C342,Vakantie!Z:Z,1,0)   ),0)</f>
        <v>0</v>
      </c>
      <c r="J342" s="6">
        <f t="shared" ca="1" si="60"/>
        <v>0</v>
      </c>
      <c r="K342" s="6">
        <f t="shared" si="61"/>
        <v>0</v>
      </c>
      <c r="L342" s="10">
        <f ca="1">VLOOKUP(C342,Zwangerschapsverlof!$B$66:$B$72,1,1)</f>
        <v>0</v>
      </c>
      <c r="M342" s="10">
        <f ca="1">INDEX(Zwangerschapsverlof!$C$66:$C$72,N342)</f>
        <v>0</v>
      </c>
      <c r="N342" s="89">
        <f ca="1">MATCH(L342,Zwangerschapsverlof!$B$66:$B$72,0)</f>
        <v>1</v>
      </c>
      <c r="O342" s="6">
        <f t="shared" ca="1" si="66"/>
        <v>0</v>
      </c>
      <c r="P342" s="10">
        <f ca="1">VLOOKUP(C342,Zwangerschapsverlof!$B$80:$B$86,1,1)</f>
        <v>0</v>
      </c>
      <c r="Q342" s="10">
        <f ca="1">INDEX(Zwangerschapsverlof!$C$80:$C$86,R342)</f>
        <v>0</v>
      </c>
      <c r="R342" s="89">
        <f ca="1">MATCH(P342,Zwangerschapsverlof!$B$80:$B$86,0)</f>
        <v>1</v>
      </c>
      <c r="S342" s="6">
        <f t="shared" ca="1" si="67"/>
        <v>0</v>
      </c>
      <c r="T342" s="37">
        <f t="shared" ca="1" si="62"/>
        <v>0</v>
      </c>
      <c r="U342" s="49">
        <f t="shared" si="63"/>
        <v>0</v>
      </c>
      <c r="V342" s="37">
        <f ca="1">IF(AND(H342=0,I342=0,O342=1),INDEX(Zwangerschapsverlof!$B$66:$K$72,N342,3+D342),0)</f>
        <v>0</v>
      </c>
      <c r="W342" s="37">
        <f ca="1">IF(AND(H342=0,I342=0,S342=1),INDEX(Zwangerschapsverlof!$B$80:$K$86,R342,3+D342),0)</f>
        <v>0</v>
      </c>
      <c r="X342" s="110">
        <f t="shared" ca="1" si="64"/>
        <v>9</v>
      </c>
    </row>
    <row r="343" spans="2:24">
      <c r="B343" s="48">
        <f t="shared" ca="1" si="57"/>
        <v>45215</v>
      </c>
      <c r="C343" s="10">
        <f t="shared" ca="1" si="65"/>
        <v>45215</v>
      </c>
      <c r="D343" s="6">
        <f t="shared" ca="1" si="58"/>
        <v>1</v>
      </c>
      <c r="E343" s="10">
        <f ca="1">VLOOKUP(C343,Vakantie!O:O,1,1)</f>
        <v>45213</v>
      </c>
      <c r="F343" s="10">
        <f ca="1">INDEX(Vakantie!P:P,MATCH(E343,Vakantie!O:O,0))</f>
        <v>45221</v>
      </c>
      <c r="G343" s="6" t="str">
        <f ca="1">INDEX(Vakantie!Q:Q,MATCH(E343,Vakantie!O:O,0))</f>
        <v>Herfst</v>
      </c>
      <c r="H343" s="6">
        <f t="shared" ca="1" si="59"/>
        <v>1</v>
      </c>
      <c r="I343" s="6">
        <f ca="1">IFERROR(  MIN(1, VLOOKUP(C343,Vakantie!Z:Z,1,0)   ),0)</f>
        <v>0</v>
      </c>
      <c r="J343" s="6">
        <f t="shared" ca="1" si="60"/>
        <v>0</v>
      </c>
      <c r="K343" s="6">
        <f t="shared" si="61"/>
        <v>0</v>
      </c>
      <c r="L343" s="10">
        <f ca="1">VLOOKUP(C343,Zwangerschapsverlof!$B$66:$B$72,1,1)</f>
        <v>0</v>
      </c>
      <c r="M343" s="10">
        <f ca="1">INDEX(Zwangerschapsverlof!$C$66:$C$72,N343)</f>
        <v>0</v>
      </c>
      <c r="N343" s="89">
        <f ca="1">MATCH(L343,Zwangerschapsverlof!$B$66:$B$72,0)</f>
        <v>1</v>
      </c>
      <c r="O343" s="6">
        <f t="shared" ca="1" si="66"/>
        <v>0</v>
      </c>
      <c r="P343" s="10">
        <f ca="1">VLOOKUP(C343,Zwangerschapsverlof!$B$80:$B$86,1,1)</f>
        <v>0</v>
      </c>
      <c r="Q343" s="10">
        <f ca="1">INDEX(Zwangerschapsverlof!$C$80:$C$86,R343)</f>
        <v>0</v>
      </c>
      <c r="R343" s="89">
        <f ca="1">MATCH(P343,Zwangerschapsverlof!$B$80:$B$86,0)</f>
        <v>1</v>
      </c>
      <c r="S343" s="6">
        <f t="shared" ca="1" si="67"/>
        <v>0</v>
      </c>
      <c r="T343" s="37">
        <f t="shared" ca="1" si="62"/>
        <v>0</v>
      </c>
      <c r="U343" s="49">
        <f t="shared" si="63"/>
        <v>0</v>
      </c>
      <c r="V343" s="37">
        <f ca="1">IF(AND(H343=0,I343=0,O343=1),INDEX(Zwangerschapsverlof!$B$66:$K$72,N343,3+D343),0)</f>
        <v>0</v>
      </c>
      <c r="W343" s="37">
        <f ca="1">IF(AND(H343=0,I343=0,S343=1),INDEX(Zwangerschapsverlof!$B$80:$K$86,R343,3+D343),0)</f>
        <v>0</v>
      </c>
      <c r="X343" s="110">
        <f t="shared" ca="1" si="64"/>
        <v>9</v>
      </c>
    </row>
    <row r="344" spans="2:24">
      <c r="B344" s="48">
        <f t="shared" ca="1" si="57"/>
        <v>45216</v>
      </c>
      <c r="C344" s="10">
        <f t="shared" ca="1" si="65"/>
        <v>45216</v>
      </c>
      <c r="D344" s="6">
        <f t="shared" ca="1" si="58"/>
        <v>2</v>
      </c>
      <c r="E344" s="10">
        <f ca="1">VLOOKUP(C344,Vakantie!O:O,1,1)</f>
        <v>45213</v>
      </c>
      <c r="F344" s="10">
        <f ca="1">INDEX(Vakantie!P:P,MATCH(E344,Vakantie!O:O,0))</f>
        <v>45221</v>
      </c>
      <c r="G344" s="6" t="str">
        <f ca="1">INDEX(Vakantie!Q:Q,MATCH(E344,Vakantie!O:O,0))</f>
        <v>Herfst</v>
      </c>
      <c r="H344" s="6">
        <f t="shared" ca="1" si="59"/>
        <v>1</v>
      </c>
      <c r="I344" s="6">
        <f ca="1">IFERROR(  MIN(1, VLOOKUP(C344,Vakantie!Z:Z,1,0)   ),0)</f>
        <v>0</v>
      </c>
      <c r="J344" s="6">
        <f t="shared" ca="1" si="60"/>
        <v>0</v>
      </c>
      <c r="K344" s="6">
        <f t="shared" si="61"/>
        <v>0</v>
      </c>
      <c r="L344" s="10">
        <f ca="1">VLOOKUP(C344,Zwangerschapsverlof!$B$66:$B$72,1,1)</f>
        <v>0</v>
      </c>
      <c r="M344" s="10">
        <f ca="1">INDEX(Zwangerschapsverlof!$C$66:$C$72,N344)</f>
        <v>0</v>
      </c>
      <c r="N344" s="89">
        <f ca="1">MATCH(L344,Zwangerschapsverlof!$B$66:$B$72,0)</f>
        <v>1</v>
      </c>
      <c r="O344" s="6">
        <f t="shared" ca="1" si="66"/>
        <v>0</v>
      </c>
      <c r="P344" s="10">
        <f ca="1">VLOOKUP(C344,Zwangerschapsverlof!$B$80:$B$86,1,1)</f>
        <v>0</v>
      </c>
      <c r="Q344" s="10">
        <f ca="1">INDEX(Zwangerschapsverlof!$C$80:$C$86,R344)</f>
        <v>0</v>
      </c>
      <c r="R344" s="89">
        <f ca="1">MATCH(P344,Zwangerschapsverlof!$B$80:$B$86,0)</f>
        <v>1</v>
      </c>
      <c r="S344" s="6">
        <f t="shared" ca="1" si="67"/>
        <v>0</v>
      </c>
      <c r="T344" s="37">
        <f t="shared" ca="1" si="62"/>
        <v>0</v>
      </c>
      <c r="U344" s="49">
        <f t="shared" si="63"/>
        <v>0</v>
      </c>
      <c r="V344" s="37">
        <f ca="1">IF(AND(H344=0,I344=0,O344=1),INDEX(Zwangerschapsverlof!$B$66:$K$72,N344,3+D344),0)</f>
        <v>0</v>
      </c>
      <c r="W344" s="37">
        <f ca="1">IF(AND(H344=0,I344=0,S344=1),INDEX(Zwangerschapsverlof!$B$80:$K$86,R344,3+D344),0)</f>
        <v>0</v>
      </c>
      <c r="X344" s="110">
        <f t="shared" ca="1" si="64"/>
        <v>9</v>
      </c>
    </row>
    <row r="345" spans="2:24">
      <c r="B345" s="48">
        <f t="shared" ca="1" si="57"/>
        <v>45217</v>
      </c>
      <c r="C345" s="10">
        <f t="shared" ca="1" si="65"/>
        <v>45217</v>
      </c>
      <c r="D345" s="6">
        <f t="shared" ca="1" si="58"/>
        <v>3</v>
      </c>
      <c r="E345" s="10">
        <f ca="1">VLOOKUP(C345,Vakantie!O:O,1,1)</f>
        <v>45213</v>
      </c>
      <c r="F345" s="10">
        <f ca="1">INDEX(Vakantie!P:P,MATCH(E345,Vakantie!O:O,0))</f>
        <v>45221</v>
      </c>
      <c r="G345" s="6" t="str">
        <f ca="1">INDEX(Vakantie!Q:Q,MATCH(E345,Vakantie!O:O,0))</f>
        <v>Herfst</v>
      </c>
      <c r="H345" s="6">
        <f t="shared" ca="1" si="59"/>
        <v>1</v>
      </c>
      <c r="I345" s="6">
        <f ca="1">IFERROR(  MIN(1, VLOOKUP(C345,Vakantie!Z:Z,1,0)   ),0)</f>
        <v>0</v>
      </c>
      <c r="J345" s="6">
        <f t="shared" ca="1" si="60"/>
        <v>0</v>
      </c>
      <c r="K345" s="6">
        <f t="shared" si="61"/>
        <v>0</v>
      </c>
      <c r="L345" s="10">
        <f ca="1">VLOOKUP(C345,Zwangerschapsverlof!$B$66:$B$72,1,1)</f>
        <v>0</v>
      </c>
      <c r="M345" s="10">
        <f ca="1">INDEX(Zwangerschapsverlof!$C$66:$C$72,N345)</f>
        <v>0</v>
      </c>
      <c r="N345" s="89">
        <f ca="1">MATCH(L345,Zwangerschapsverlof!$B$66:$B$72,0)</f>
        <v>1</v>
      </c>
      <c r="O345" s="6">
        <f t="shared" ca="1" si="66"/>
        <v>0</v>
      </c>
      <c r="P345" s="10">
        <f ca="1">VLOOKUP(C345,Zwangerschapsverlof!$B$80:$B$86,1,1)</f>
        <v>0</v>
      </c>
      <c r="Q345" s="10">
        <f ca="1">INDEX(Zwangerschapsverlof!$C$80:$C$86,R345)</f>
        <v>0</v>
      </c>
      <c r="R345" s="89">
        <f ca="1">MATCH(P345,Zwangerschapsverlof!$B$80:$B$86,0)</f>
        <v>1</v>
      </c>
      <c r="S345" s="6">
        <f t="shared" ca="1" si="67"/>
        <v>0</v>
      </c>
      <c r="T345" s="37">
        <f t="shared" ca="1" si="62"/>
        <v>0</v>
      </c>
      <c r="U345" s="49">
        <f t="shared" si="63"/>
        <v>0</v>
      </c>
      <c r="V345" s="37">
        <f ca="1">IF(AND(H345=0,I345=0,O345=1),INDEX(Zwangerschapsverlof!$B$66:$K$72,N345,3+D345),0)</f>
        <v>0</v>
      </c>
      <c r="W345" s="37">
        <f ca="1">IF(AND(H345=0,I345=0,S345=1),INDEX(Zwangerschapsverlof!$B$80:$K$86,R345,3+D345),0)</f>
        <v>0</v>
      </c>
      <c r="X345" s="110">
        <f t="shared" ca="1" si="64"/>
        <v>9</v>
      </c>
    </row>
    <row r="346" spans="2:24">
      <c r="B346" s="48">
        <f t="shared" ca="1" si="57"/>
        <v>45218</v>
      </c>
      <c r="C346" s="10">
        <f t="shared" ca="1" si="65"/>
        <v>45218</v>
      </c>
      <c r="D346" s="6">
        <f t="shared" ca="1" si="58"/>
        <v>4</v>
      </c>
      <c r="E346" s="10">
        <f ca="1">VLOOKUP(C346,Vakantie!O:O,1,1)</f>
        <v>45213</v>
      </c>
      <c r="F346" s="10">
        <f ca="1">INDEX(Vakantie!P:P,MATCH(E346,Vakantie!O:O,0))</f>
        <v>45221</v>
      </c>
      <c r="G346" s="6" t="str">
        <f ca="1">INDEX(Vakantie!Q:Q,MATCH(E346,Vakantie!O:O,0))</f>
        <v>Herfst</v>
      </c>
      <c r="H346" s="6">
        <f t="shared" ca="1" si="59"/>
        <v>1</v>
      </c>
      <c r="I346" s="6">
        <f ca="1">IFERROR(  MIN(1, VLOOKUP(C346,Vakantie!Z:Z,1,0)   ),0)</f>
        <v>0</v>
      </c>
      <c r="J346" s="6">
        <f t="shared" ca="1" si="60"/>
        <v>0</v>
      </c>
      <c r="K346" s="6">
        <f t="shared" si="61"/>
        <v>0</v>
      </c>
      <c r="L346" s="10">
        <f ca="1">VLOOKUP(C346,Zwangerschapsverlof!$B$66:$B$72,1,1)</f>
        <v>0</v>
      </c>
      <c r="M346" s="10">
        <f ca="1">INDEX(Zwangerschapsverlof!$C$66:$C$72,N346)</f>
        <v>0</v>
      </c>
      <c r="N346" s="89">
        <f ca="1">MATCH(L346,Zwangerschapsverlof!$B$66:$B$72,0)</f>
        <v>1</v>
      </c>
      <c r="O346" s="6">
        <f t="shared" ca="1" si="66"/>
        <v>0</v>
      </c>
      <c r="P346" s="10">
        <f ca="1">VLOOKUP(C346,Zwangerschapsverlof!$B$80:$B$86,1,1)</f>
        <v>0</v>
      </c>
      <c r="Q346" s="10">
        <f ca="1">INDEX(Zwangerschapsverlof!$C$80:$C$86,R346)</f>
        <v>0</v>
      </c>
      <c r="R346" s="89">
        <f ca="1">MATCH(P346,Zwangerschapsverlof!$B$80:$B$86,0)</f>
        <v>1</v>
      </c>
      <c r="S346" s="6">
        <f t="shared" ca="1" si="67"/>
        <v>0</v>
      </c>
      <c r="T346" s="37">
        <f t="shared" ca="1" si="62"/>
        <v>0</v>
      </c>
      <c r="U346" s="49">
        <f t="shared" si="63"/>
        <v>0</v>
      </c>
      <c r="V346" s="37">
        <f ca="1">IF(AND(H346=0,I346=0,O346=1),INDEX(Zwangerschapsverlof!$B$66:$K$72,N346,3+D346),0)</f>
        <v>0</v>
      </c>
      <c r="W346" s="37">
        <f ca="1">IF(AND(H346=0,I346=0,S346=1),INDEX(Zwangerschapsverlof!$B$80:$K$86,R346,3+D346),0)</f>
        <v>0</v>
      </c>
      <c r="X346" s="110">
        <f t="shared" ca="1" si="64"/>
        <v>9</v>
      </c>
    </row>
    <row r="347" spans="2:24">
      <c r="B347" s="48">
        <f t="shared" ca="1" si="57"/>
        <v>45219</v>
      </c>
      <c r="C347" s="10">
        <f t="shared" ca="1" si="65"/>
        <v>45219</v>
      </c>
      <c r="D347" s="6">
        <f t="shared" ca="1" si="58"/>
        <v>5</v>
      </c>
      <c r="E347" s="10">
        <f ca="1">VLOOKUP(C347,Vakantie!O:O,1,1)</f>
        <v>45213</v>
      </c>
      <c r="F347" s="10">
        <f ca="1">INDEX(Vakantie!P:P,MATCH(E347,Vakantie!O:O,0))</f>
        <v>45221</v>
      </c>
      <c r="G347" s="6" t="str">
        <f ca="1">INDEX(Vakantie!Q:Q,MATCH(E347,Vakantie!O:O,0))</f>
        <v>Herfst</v>
      </c>
      <c r="H347" s="6">
        <f t="shared" ca="1" si="59"/>
        <v>1</v>
      </c>
      <c r="I347" s="6">
        <f ca="1">IFERROR(  MIN(1, VLOOKUP(C347,Vakantie!Z:Z,1,0)   ),0)</f>
        <v>0</v>
      </c>
      <c r="J347" s="6">
        <f t="shared" ca="1" si="60"/>
        <v>0</v>
      </c>
      <c r="K347" s="6">
        <f t="shared" si="61"/>
        <v>0</v>
      </c>
      <c r="L347" s="10">
        <f ca="1">VLOOKUP(C347,Zwangerschapsverlof!$B$66:$B$72,1,1)</f>
        <v>0</v>
      </c>
      <c r="M347" s="10">
        <f ca="1">INDEX(Zwangerschapsverlof!$C$66:$C$72,N347)</f>
        <v>0</v>
      </c>
      <c r="N347" s="89">
        <f ca="1">MATCH(L347,Zwangerschapsverlof!$B$66:$B$72,0)</f>
        <v>1</v>
      </c>
      <c r="O347" s="6">
        <f t="shared" ca="1" si="66"/>
        <v>0</v>
      </c>
      <c r="P347" s="10">
        <f ca="1">VLOOKUP(C347,Zwangerschapsverlof!$B$80:$B$86,1,1)</f>
        <v>0</v>
      </c>
      <c r="Q347" s="10">
        <f ca="1">INDEX(Zwangerschapsverlof!$C$80:$C$86,R347)</f>
        <v>0</v>
      </c>
      <c r="R347" s="89">
        <f ca="1">MATCH(P347,Zwangerschapsverlof!$B$80:$B$86,0)</f>
        <v>1</v>
      </c>
      <c r="S347" s="6">
        <f t="shared" ca="1" si="67"/>
        <v>0</v>
      </c>
      <c r="T347" s="37">
        <f t="shared" ca="1" si="62"/>
        <v>0</v>
      </c>
      <c r="U347" s="49">
        <f t="shared" si="63"/>
        <v>0</v>
      </c>
      <c r="V347" s="37">
        <f ca="1">IF(AND(H347=0,I347=0,O347=1),INDEX(Zwangerschapsverlof!$B$66:$K$72,N347,3+D347),0)</f>
        <v>0</v>
      </c>
      <c r="W347" s="37">
        <f ca="1">IF(AND(H347=0,I347=0,S347=1),INDEX(Zwangerschapsverlof!$B$80:$K$86,R347,3+D347),0)</f>
        <v>0</v>
      </c>
      <c r="X347" s="110">
        <f t="shared" ca="1" si="64"/>
        <v>9</v>
      </c>
    </row>
    <row r="348" spans="2:24">
      <c r="B348" s="48">
        <f t="shared" ca="1" si="57"/>
        <v>45220</v>
      </c>
      <c r="C348" s="10">
        <f t="shared" ca="1" si="65"/>
        <v>45220</v>
      </c>
      <c r="D348" s="6">
        <f t="shared" ca="1" si="58"/>
        <v>6</v>
      </c>
      <c r="E348" s="10">
        <f ca="1">VLOOKUP(C348,Vakantie!O:O,1,1)</f>
        <v>45213</v>
      </c>
      <c r="F348" s="10">
        <f ca="1">INDEX(Vakantie!P:P,MATCH(E348,Vakantie!O:O,0))</f>
        <v>45221</v>
      </c>
      <c r="G348" s="6" t="str">
        <f ca="1">INDEX(Vakantie!Q:Q,MATCH(E348,Vakantie!O:O,0))</f>
        <v>Herfst</v>
      </c>
      <c r="H348" s="6">
        <f t="shared" ca="1" si="59"/>
        <v>1</v>
      </c>
      <c r="I348" s="6">
        <f ca="1">IFERROR(  MIN(1, VLOOKUP(C348,Vakantie!Z:Z,1,0)   ),0)</f>
        <v>0</v>
      </c>
      <c r="J348" s="6">
        <f t="shared" ca="1" si="60"/>
        <v>0</v>
      </c>
      <c r="K348" s="6">
        <f t="shared" si="61"/>
        <v>0</v>
      </c>
      <c r="L348" s="10">
        <f ca="1">VLOOKUP(C348,Zwangerschapsverlof!$B$66:$B$72,1,1)</f>
        <v>0</v>
      </c>
      <c r="M348" s="10">
        <f ca="1">INDEX(Zwangerschapsverlof!$C$66:$C$72,N348)</f>
        <v>0</v>
      </c>
      <c r="N348" s="89">
        <f ca="1">MATCH(L348,Zwangerschapsverlof!$B$66:$B$72,0)</f>
        <v>1</v>
      </c>
      <c r="O348" s="6">
        <f t="shared" ca="1" si="66"/>
        <v>0</v>
      </c>
      <c r="P348" s="10">
        <f ca="1">VLOOKUP(C348,Zwangerschapsverlof!$B$80:$B$86,1,1)</f>
        <v>0</v>
      </c>
      <c r="Q348" s="10">
        <f ca="1">INDEX(Zwangerschapsverlof!$C$80:$C$86,R348)</f>
        <v>0</v>
      </c>
      <c r="R348" s="89">
        <f ca="1">MATCH(P348,Zwangerschapsverlof!$B$80:$B$86,0)</f>
        <v>1</v>
      </c>
      <c r="S348" s="6">
        <f t="shared" ca="1" si="67"/>
        <v>0</v>
      </c>
      <c r="T348" s="37">
        <f t="shared" ca="1" si="62"/>
        <v>0</v>
      </c>
      <c r="U348" s="49">
        <f t="shared" si="63"/>
        <v>0</v>
      </c>
      <c r="V348" s="37">
        <f ca="1">IF(AND(H348=0,I348=0,O348=1),INDEX(Zwangerschapsverlof!$B$66:$K$72,N348,3+D348),0)</f>
        <v>0</v>
      </c>
      <c r="W348" s="37">
        <f ca="1">IF(AND(H348=0,I348=0,S348=1),INDEX(Zwangerschapsverlof!$B$80:$K$86,R348,3+D348),0)</f>
        <v>0</v>
      </c>
      <c r="X348" s="110">
        <f t="shared" ca="1" si="64"/>
        <v>9</v>
      </c>
    </row>
    <row r="349" spans="2:24">
      <c r="B349" s="48">
        <f t="shared" ca="1" si="57"/>
        <v>45221</v>
      </c>
      <c r="C349" s="10">
        <f t="shared" ca="1" si="65"/>
        <v>45221</v>
      </c>
      <c r="D349" s="6">
        <f t="shared" ca="1" si="58"/>
        <v>7</v>
      </c>
      <c r="E349" s="10">
        <f ca="1">VLOOKUP(C349,Vakantie!O:O,1,1)</f>
        <v>45213</v>
      </c>
      <c r="F349" s="10">
        <f ca="1">INDEX(Vakantie!P:P,MATCH(E349,Vakantie!O:O,0))</f>
        <v>45221</v>
      </c>
      <c r="G349" s="6" t="str">
        <f ca="1">INDEX(Vakantie!Q:Q,MATCH(E349,Vakantie!O:O,0))</f>
        <v>Herfst</v>
      </c>
      <c r="H349" s="6">
        <f t="shared" ca="1" si="59"/>
        <v>1</v>
      </c>
      <c r="I349" s="6">
        <f ca="1">IFERROR(  MIN(1, VLOOKUP(C349,Vakantie!Z:Z,1,0)   ),0)</f>
        <v>0</v>
      </c>
      <c r="J349" s="6">
        <f t="shared" ca="1" si="60"/>
        <v>0</v>
      </c>
      <c r="K349" s="6">
        <f t="shared" si="61"/>
        <v>0</v>
      </c>
      <c r="L349" s="10">
        <f ca="1">VLOOKUP(C349,Zwangerschapsverlof!$B$66:$B$72,1,1)</f>
        <v>0</v>
      </c>
      <c r="M349" s="10">
        <f ca="1">INDEX(Zwangerschapsverlof!$C$66:$C$72,N349)</f>
        <v>0</v>
      </c>
      <c r="N349" s="89">
        <f ca="1">MATCH(L349,Zwangerschapsverlof!$B$66:$B$72,0)</f>
        <v>1</v>
      </c>
      <c r="O349" s="6">
        <f t="shared" ca="1" si="66"/>
        <v>0</v>
      </c>
      <c r="P349" s="10">
        <f ca="1">VLOOKUP(C349,Zwangerschapsverlof!$B$80:$B$86,1,1)</f>
        <v>0</v>
      </c>
      <c r="Q349" s="10">
        <f ca="1">INDEX(Zwangerschapsverlof!$C$80:$C$86,R349)</f>
        <v>0</v>
      </c>
      <c r="R349" s="89">
        <f ca="1">MATCH(P349,Zwangerschapsverlof!$B$80:$B$86,0)</f>
        <v>1</v>
      </c>
      <c r="S349" s="6">
        <f t="shared" ca="1" si="67"/>
        <v>0</v>
      </c>
      <c r="T349" s="37">
        <f t="shared" ca="1" si="62"/>
        <v>0</v>
      </c>
      <c r="U349" s="49">
        <f t="shared" si="63"/>
        <v>0</v>
      </c>
      <c r="V349" s="37">
        <f ca="1">IF(AND(H349=0,I349=0,O349=1),INDEX(Zwangerschapsverlof!$B$66:$K$72,N349,3+D349),0)</f>
        <v>0</v>
      </c>
      <c r="W349" s="37">
        <f ca="1">IF(AND(H349=0,I349=0,S349=1),INDEX(Zwangerschapsverlof!$B$80:$K$86,R349,3+D349),0)</f>
        <v>0</v>
      </c>
      <c r="X349" s="110">
        <f t="shared" ca="1" si="64"/>
        <v>9</v>
      </c>
    </row>
    <row r="350" spans="2:24">
      <c r="B350" s="48">
        <f t="shared" ca="1" si="57"/>
        <v>45222</v>
      </c>
      <c r="C350" s="10">
        <f t="shared" ca="1" si="65"/>
        <v>45222</v>
      </c>
      <c r="D350" s="6">
        <f t="shared" ca="1" si="58"/>
        <v>1</v>
      </c>
      <c r="E350" s="10">
        <f ca="1">VLOOKUP(C350,Vakantie!O:O,1,1)</f>
        <v>45213</v>
      </c>
      <c r="F350" s="10">
        <f ca="1">INDEX(Vakantie!P:P,MATCH(E350,Vakantie!O:O,0))</f>
        <v>45221</v>
      </c>
      <c r="G350" s="6" t="str">
        <f ca="1">INDEX(Vakantie!Q:Q,MATCH(E350,Vakantie!O:O,0))</f>
        <v>Herfst</v>
      </c>
      <c r="H350" s="6">
        <f t="shared" ca="1" si="59"/>
        <v>0</v>
      </c>
      <c r="I350" s="6">
        <f ca="1">IFERROR(  MIN(1, VLOOKUP(C350,Vakantie!Z:Z,1,0)   ),0)</f>
        <v>0</v>
      </c>
      <c r="J350" s="6">
        <f t="shared" ca="1" si="60"/>
        <v>0</v>
      </c>
      <c r="K350" s="6">
        <f t="shared" si="61"/>
        <v>0</v>
      </c>
      <c r="L350" s="10">
        <f ca="1">VLOOKUP(C350,Zwangerschapsverlof!$B$66:$B$72,1,1)</f>
        <v>0</v>
      </c>
      <c r="M350" s="10">
        <f ca="1">INDEX(Zwangerschapsverlof!$C$66:$C$72,N350)</f>
        <v>0</v>
      </c>
      <c r="N350" s="89">
        <f ca="1">MATCH(L350,Zwangerschapsverlof!$B$66:$B$72,0)</f>
        <v>1</v>
      </c>
      <c r="O350" s="6">
        <f t="shared" ca="1" si="66"/>
        <v>0</v>
      </c>
      <c r="P350" s="10">
        <f ca="1">VLOOKUP(C350,Zwangerschapsverlof!$B$80:$B$86,1,1)</f>
        <v>0</v>
      </c>
      <c r="Q350" s="10">
        <f ca="1">INDEX(Zwangerschapsverlof!$C$80:$C$86,R350)</f>
        <v>0</v>
      </c>
      <c r="R350" s="89">
        <f ca="1">MATCH(P350,Zwangerschapsverlof!$B$80:$B$86,0)</f>
        <v>1</v>
      </c>
      <c r="S350" s="6">
        <f t="shared" ca="1" si="67"/>
        <v>0</v>
      </c>
      <c r="T350" s="37">
        <f t="shared" ca="1" si="62"/>
        <v>0</v>
      </c>
      <c r="U350" s="49">
        <f t="shared" si="63"/>
        <v>0</v>
      </c>
      <c r="V350" s="37">
        <f ca="1">IF(AND(H350=0,I350=0,O350=1),INDEX(Zwangerschapsverlof!$B$66:$K$72,N350,3+D350),0)</f>
        <v>0</v>
      </c>
      <c r="W350" s="37">
        <f ca="1">IF(AND(H350=0,I350=0,S350=1),INDEX(Zwangerschapsverlof!$B$80:$K$86,R350,3+D350),0)</f>
        <v>0</v>
      </c>
      <c r="X350" s="110">
        <f t="shared" ca="1" si="64"/>
        <v>9</v>
      </c>
    </row>
    <row r="351" spans="2:24">
      <c r="B351" s="48">
        <f t="shared" ca="1" si="57"/>
        <v>45223</v>
      </c>
      <c r="C351" s="10">
        <f t="shared" ca="1" si="65"/>
        <v>45223</v>
      </c>
      <c r="D351" s="6">
        <f t="shared" ca="1" si="58"/>
        <v>2</v>
      </c>
      <c r="E351" s="10">
        <f ca="1">VLOOKUP(C351,Vakantie!O:O,1,1)</f>
        <v>45213</v>
      </c>
      <c r="F351" s="10">
        <f ca="1">INDEX(Vakantie!P:P,MATCH(E351,Vakantie!O:O,0))</f>
        <v>45221</v>
      </c>
      <c r="G351" s="6" t="str">
        <f ca="1">INDEX(Vakantie!Q:Q,MATCH(E351,Vakantie!O:O,0))</f>
        <v>Herfst</v>
      </c>
      <c r="H351" s="6">
        <f t="shared" ca="1" si="59"/>
        <v>0</v>
      </c>
      <c r="I351" s="6">
        <f ca="1">IFERROR(  MIN(1, VLOOKUP(C351,Vakantie!Z:Z,1,0)   ),0)</f>
        <v>0</v>
      </c>
      <c r="J351" s="6">
        <f t="shared" ca="1" si="60"/>
        <v>0</v>
      </c>
      <c r="K351" s="6">
        <f t="shared" si="61"/>
        <v>0</v>
      </c>
      <c r="L351" s="10">
        <f ca="1">VLOOKUP(C351,Zwangerschapsverlof!$B$66:$B$72,1,1)</f>
        <v>0</v>
      </c>
      <c r="M351" s="10">
        <f ca="1">INDEX(Zwangerschapsverlof!$C$66:$C$72,N351)</f>
        <v>0</v>
      </c>
      <c r="N351" s="89">
        <f ca="1">MATCH(L351,Zwangerschapsverlof!$B$66:$B$72,0)</f>
        <v>1</v>
      </c>
      <c r="O351" s="6">
        <f t="shared" ca="1" si="66"/>
        <v>0</v>
      </c>
      <c r="P351" s="10">
        <f ca="1">VLOOKUP(C351,Zwangerschapsverlof!$B$80:$B$86,1,1)</f>
        <v>0</v>
      </c>
      <c r="Q351" s="10">
        <f ca="1">INDEX(Zwangerschapsverlof!$C$80:$C$86,R351)</f>
        <v>0</v>
      </c>
      <c r="R351" s="89">
        <f ca="1">MATCH(P351,Zwangerschapsverlof!$B$80:$B$86,0)</f>
        <v>1</v>
      </c>
      <c r="S351" s="6">
        <f t="shared" ca="1" si="67"/>
        <v>0</v>
      </c>
      <c r="T351" s="37">
        <f t="shared" ca="1" si="62"/>
        <v>0</v>
      </c>
      <c r="U351" s="49">
        <f t="shared" si="63"/>
        <v>0</v>
      </c>
      <c r="V351" s="37">
        <f ca="1">IF(AND(H351=0,I351=0,O351=1),INDEX(Zwangerschapsverlof!$B$66:$K$72,N351,3+D351),0)</f>
        <v>0</v>
      </c>
      <c r="W351" s="37">
        <f ca="1">IF(AND(H351=0,I351=0,S351=1),INDEX(Zwangerschapsverlof!$B$80:$K$86,R351,3+D351),0)</f>
        <v>0</v>
      </c>
      <c r="X351" s="110">
        <f t="shared" ca="1" si="64"/>
        <v>9</v>
      </c>
    </row>
    <row r="352" spans="2:24">
      <c r="B352" s="48">
        <f t="shared" ca="1" si="57"/>
        <v>45224</v>
      </c>
      <c r="C352" s="10">
        <f t="shared" ca="1" si="65"/>
        <v>45224</v>
      </c>
      <c r="D352" s="6">
        <f t="shared" ca="1" si="58"/>
        <v>3</v>
      </c>
      <c r="E352" s="10">
        <f ca="1">VLOOKUP(C352,Vakantie!O:O,1,1)</f>
        <v>45213</v>
      </c>
      <c r="F352" s="10">
        <f ca="1">INDEX(Vakantie!P:P,MATCH(E352,Vakantie!O:O,0))</f>
        <v>45221</v>
      </c>
      <c r="G352" s="6" t="str">
        <f ca="1">INDEX(Vakantie!Q:Q,MATCH(E352,Vakantie!O:O,0))</f>
        <v>Herfst</v>
      </c>
      <c r="H352" s="6">
        <f t="shared" ca="1" si="59"/>
        <v>0</v>
      </c>
      <c r="I352" s="6">
        <f ca="1">IFERROR(  MIN(1, VLOOKUP(C352,Vakantie!Z:Z,1,0)   ),0)</f>
        <v>0</v>
      </c>
      <c r="J352" s="6">
        <f t="shared" ca="1" si="60"/>
        <v>0</v>
      </c>
      <c r="K352" s="6">
        <f t="shared" si="61"/>
        <v>0</v>
      </c>
      <c r="L352" s="10">
        <f ca="1">VLOOKUP(C352,Zwangerschapsverlof!$B$66:$B$72,1,1)</f>
        <v>0</v>
      </c>
      <c r="M352" s="10">
        <f ca="1">INDEX(Zwangerschapsverlof!$C$66:$C$72,N352)</f>
        <v>0</v>
      </c>
      <c r="N352" s="89">
        <f ca="1">MATCH(L352,Zwangerschapsverlof!$B$66:$B$72,0)</f>
        <v>1</v>
      </c>
      <c r="O352" s="6">
        <f t="shared" ca="1" si="66"/>
        <v>0</v>
      </c>
      <c r="P352" s="10">
        <f ca="1">VLOOKUP(C352,Zwangerschapsverlof!$B$80:$B$86,1,1)</f>
        <v>0</v>
      </c>
      <c r="Q352" s="10">
        <f ca="1">INDEX(Zwangerschapsverlof!$C$80:$C$86,R352)</f>
        <v>0</v>
      </c>
      <c r="R352" s="89">
        <f ca="1">MATCH(P352,Zwangerschapsverlof!$B$80:$B$86,0)</f>
        <v>1</v>
      </c>
      <c r="S352" s="6">
        <f t="shared" ca="1" si="67"/>
        <v>0</v>
      </c>
      <c r="T352" s="37">
        <f t="shared" ca="1" si="62"/>
        <v>0</v>
      </c>
      <c r="U352" s="49">
        <f t="shared" si="63"/>
        <v>0</v>
      </c>
      <c r="V352" s="37">
        <f ca="1">IF(AND(H352=0,I352=0,O352=1),INDEX(Zwangerschapsverlof!$B$66:$K$72,N352,3+D352),0)</f>
        <v>0</v>
      </c>
      <c r="W352" s="37">
        <f ca="1">IF(AND(H352=0,I352=0,S352=1),INDEX(Zwangerschapsverlof!$B$80:$K$86,R352,3+D352),0)</f>
        <v>0</v>
      </c>
      <c r="X352" s="110">
        <f t="shared" ca="1" si="64"/>
        <v>9</v>
      </c>
    </row>
    <row r="353" spans="2:24">
      <c r="B353" s="48">
        <f t="shared" ca="1" si="57"/>
        <v>45225</v>
      </c>
      <c r="C353" s="10">
        <f t="shared" ca="1" si="65"/>
        <v>45225</v>
      </c>
      <c r="D353" s="6">
        <f t="shared" ca="1" si="58"/>
        <v>4</v>
      </c>
      <c r="E353" s="10">
        <f ca="1">VLOOKUP(C353,Vakantie!O:O,1,1)</f>
        <v>45213</v>
      </c>
      <c r="F353" s="10">
        <f ca="1">INDEX(Vakantie!P:P,MATCH(E353,Vakantie!O:O,0))</f>
        <v>45221</v>
      </c>
      <c r="G353" s="6" t="str">
        <f ca="1">INDEX(Vakantie!Q:Q,MATCH(E353,Vakantie!O:O,0))</f>
        <v>Herfst</v>
      </c>
      <c r="H353" s="6">
        <f t="shared" ca="1" si="59"/>
        <v>0</v>
      </c>
      <c r="I353" s="6">
        <f ca="1">IFERROR(  MIN(1, VLOOKUP(C353,Vakantie!Z:Z,1,0)   ),0)</f>
        <v>0</v>
      </c>
      <c r="J353" s="6">
        <f t="shared" ca="1" si="60"/>
        <v>0</v>
      </c>
      <c r="K353" s="6">
        <f t="shared" si="61"/>
        <v>0</v>
      </c>
      <c r="L353" s="10">
        <f ca="1">VLOOKUP(C353,Zwangerschapsverlof!$B$66:$B$72,1,1)</f>
        <v>0</v>
      </c>
      <c r="M353" s="10">
        <f ca="1">INDEX(Zwangerschapsverlof!$C$66:$C$72,N353)</f>
        <v>0</v>
      </c>
      <c r="N353" s="89">
        <f ca="1">MATCH(L353,Zwangerschapsverlof!$B$66:$B$72,0)</f>
        <v>1</v>
      </c>
      <c r="O353" s="6">
        <f t="shared" ca="1" si="66"/>
        <v>0</v>
      </c>
      <c r="P353" s="10">
        <f ca="1">VLOOKUP(C353,Zwangerschapsverlof!$B$80:$B$86,1,1)</f>
        <v>0</v>
      </c>
      <c r="Q353" s="10">
        <f ca="1">INDEX(Zwangerschapsverlof!$C$80:$C$86,R353)</f>
        <v>0</v>
      </c>
      <c r="R353" s="89">
        <f ca="1">MATCH(P353,Zwangerschapsverlof!$B$80:$B$86,0)</f>
        <v>1</v>
      </c>
      <c r="S353" s="6">
        <f t="shared" ca="1" si="67"/>
        <v>0</v>
      </c>
      <c r="T353" s="37">
        <f t="shared" ca="1" si="62"/>
        <v>0</v>
      </c>
      <c r="U353" s="49">
        <f t="shared" si="63"/>
        <v>0</v>
      </c>
      <c r="V353" s="37">
        <f ca="1">IF(AND(H353=0,I353=0,O353=1),INDEX(Zwangerschapsverlof!$B$66:$K$72,N353,3+D353),0)</f>
        <v>0</v>
      </c>
      <c r="W353" s="37">
        <f ca="1">IF(AND(H353=0,I353=0,S353=1),INDEX(Zwangerschapsverlof!$B$80:$K$86,R353,3+D353),0)</f>
        <v>0</v>
      </c>
      <c r="X353" s="110">
        <f t="shared" ca="1" si="64"/>
        <v>9</v>
      </c>
    </row>
    <row r="354" spans="2:24">
      <c r="B354" s="48">
        <f t="shared" ca="1" si="57"/>
        <v>45226</v>
      </c>
      <c r="C354" s="10">
        <f t="shared" ca="1" si="65"/>
        <v>45226</v>
      </c>
      <c r="D354" s="6">
        <f t="shared" ca="1" si="58"/>
        <v>5</v>
      </c>
      <c r="E354" s="10">
        <f ca="1">VLOOKUP(C354,Vakantie!O:O,1,1)</f>
        <v>45213</v>
      </c>
      <c r="F354" s="10">
        <f ca="1">INDEX(Vakantie!P:P,MATCH(E354,Vakantie!O:O,0))</f>
        <v>45221</v>
      </c>
      <c r="G354" s="6" t="str">
        <f ca="1">INDEX(Vakantie!Q:Q,MATCH(E354,Vakantie!O:O,0))</f>
        <v>Herfst</v>
      </c>
      <c r="H354" s="6">
        <f t="shared" ca="1" si="59"/>
        <v>0</v>
      </c>
      <c r="I354" s="6">
        <f ca="1">IFERROR(  MIN(1, VLOOKUP(C354,Vakantie!Z:Z,1,0)   ),0)</f>
        <v>0</v>
      </c>
      <c r="J354" s="6">
        <f t="shared" ca="1" si="60"/>
        <v>0</v>
      </c>
      <c r="K354" s="6">
        <f t="shared" si="61"/>
        <v>0</v>
      </c>
      <c r="L354" s="10">
        <f ca="1">VLOOKUP(C354,Zwangerschapsverlof!$B$66:$B$72,1,1)</f>
        <v>0</v>
      </c>
      <c r="M354" s="10">
        <f ca="1">INDEX(Zwangerschapsverlof!$C$66:$C$72,N354)</f>
        <v>0</v>
      </c>
      <c r="N354" s="89">
        <f ca="1">MATCH(L354,Zwangerschapsverlof!$B$66:$B$72,0)</f>
        <v>1</v>
      </c>
      <c r="O354" s="6">
        <f t="shared" ca="1" si="66"/>
        <v>0</v>
      </c>
      <c r="P354" s="10">
        <f ca="1">VLOOKUP(C354,Zwangerschapsverlof!$B$80:$B$86,1,1)</f>
        <v>0</v>
      </c>
      <c r="Q354" s="10">
        <f ca="1">INDEX(Zwangerschapsverlof!$C$80:$C$86,R354)</f>
        <v>0</v>
      </c>
      <c r="R354" s="89">
        <f ca="1">MATCH(P354,Zwangerschapsverlof!$B$80:$B$86,0)</f>
        <v>1</v>
      </c>
      <c r="S354" s="6">
        <f t="shared" ca="1" si="67"/>
        <v>0</v>
      </c>
      <c r="T354" s="37">
        <f t="shared" ca="1" si="62"/>
        <v>0</v>
      </c>
      <c r="U354" s="49">
        <f t="shared" si="63"/>
        <v>0</v>
      </c>
      <c r="V354" s="37">
        <f ca="1">IF(AND(H354=0,I354=0,O354=1),INDEX(Zwangerschapsverlof!$B$66:$K$72,N354,3+D354),0)</f>
        <v>0</v>
      </c>
      <c r="W354" s="37">
        <f ca="1">IF(AND(H354=0,I354=0,S354=1),INDEX(Zwangerschapsverlof!$B$80:$K$86,R354,3+D354),0)</f>
        <v>0</v>
      </c>
      <c r="X354" s="110">
        <f t="shared" ca="1" si="64"/>
        <v>9</v>
      </c>
    </row>
    <row r="355" spans="2:24">
      <c r="B355" s="48">
        <f t="shared" ca="1" si="57"/>
        <v>45227</v>
      </c>
      <c r="C355" s="10">
        <f t="shared" ca="1" si="65"/>
        <v>45227</v>
      </c>
      <c r="D355" s="6">
        <f t="shared" ca="1" si="58"/>
        <v>6</v>
      </c>
      <c r="E355" s="10">
        <f ca="1">VLOOKUP(C355,Vakantie!O:O,1,1)</f>
        <v>45213</v>
      </c>
      <c r="F355" s="10">
        <f ca="1">INDEX(Vakantie!P:P,MATCH(E355,Vakantie!O:O,0))</f>
        <v>45221</v>
      </c>
      <c r="G355" s="6" t="str">
        <f ca="1">INDEX(Vakantie!Q:Q,MATCH(E355,Vakantie!O:O,0))</f>
        <v>Herfst</v>
      </c>
      <c r="H355" s="6">
        <f t="shared" ca="1" si="59"/>
        <v>0</v>
      </c>
      <c r="I355" s="6">
        <f ca="1">IFERROR(  MIN(1, VLOOKUP(C355,Vakantie!Z:Z,1,0)   ),0)</f>
        <v>0</v>
      </c>
      <c r="J355" s="6">
        <f t="shared" ca="1" si="60"/>
        <v>0</v>
      </c>
      <c r="K355" s="6">
        <f t="shared" si="61"/>
        <v>0</v>
      </c>
      <c r="L355" s="10">
        <f ca="1">VLOOKUP(C355,Zwangerschapsverlof!$B$66:$B$72,1,1)</f>
        <v>0</v>
      </c>
      <c r="M355" s="10">
        <f ca="1">INDEX(Zwangerschapsverlof!$C$66:$C$72,N355)</f>
        <v>0</v>
      </c>
      <c r="N355" s="89">
        <f ca="1">MATCH(L355,Zwangerschapsverlof!$B$66:$B$72,0)</f>
        <v>1</v>
      </c>
      <c r="O355" s="6">
        <f t="shared" ca="1" si="66"/>
        <v>0</v>
      </c>
      <c r="P355" s="10">
        <f ca="1">VLOOKUP(C355,Zwangerschapsverlof!$B$80:$B$86,1,1)</f>
        <v>0</v>
      </c>
      <c r="Q355" s="10">
        <f ca="1">INDEX(Zwangerschapsverlof!$C$80:$C$86,R355)</f>
        <v>0</v>
      </c>
      <c r="R355" s="89">
        <f ca="1">MATCH(P355,Zwangerschapsverlof!$B$80:$B$86,0)</f>
        <v>1</v>
      </c>
      <c r="S355" s="6">
        <f t="shared" ca="1" si="67"/>
        <v>0</v>
      </c>
      <c r="T355" s="37">
        <f t="shared" ca="1" si="62"/>
        <v>0</v>
      </c>
      <c r="U355" s="49">
        <f t="shared" si="63"/>
        <v>0</v>
      </c>
      <c r="V355" s="37">
        <f ca="1">IF(AND(H355=0,I355=0,O355=1),INDEX(Zwangerschapsverlof!$B$66:$K$72,N355,3+D355),0)</f>
        <v>0</v>
      </c>
      <c r="W355" s="37">
        <f ca="1">IF(AND(H355=0,I355=0,S355=1),INDEX(Zwangerschapsverlof!$B$80:$K$86,R355,3+D355),0)</f>
        <v>0</v>
      </c>
      <c r="X355" s="110">
        <f t="shared" ca="1" si="64"/>
        <v>9</v>
      </c>
    </row>
    <row r="356" spans="2:24">
      <c r="B356" s="48">
        <f t="shared" ca="1" si="57"/>
        <v>45228</v>
      </c>
      <c r="C356" s="10">
        <f t="shared" ca="1" si="65"/>
        <v>45228</v>
      </c>
      <c r="D356" s="6">
        <f t="shared" ca="1" si="58"/>
        <v>7</v>
      </c>
      <c r="E356" s="10">
        <f ca="1">VLOOKUP(C356,Vakantie!O:O,1,1)</f>
        <v>45213</v>
      </c>
      <c r="F356" s="10">
        <f ca="1">INDEX(Vakantie!P:P,MATCH(E356,Vakantie!O:O,0))</f>
        <v>45221</v>
      </c>
      <c r="G356" s="6" t="str">
        <f ca="1">INDEX(Vakantie!Q:Q,MATCH(E356,Vakantie!O:O,0))</f>
        <v>Herfst</v>
      </c>
      <c r="H356" s="6">
        <f t="shared" ca="1" si="59"/>
        <v>0</v>
      </c>
      <c r="I356" s="6">
        <f ca="1">IFERROR(  MIN(1, VLOOKUP(C356,Vakantie!Z:Z,1,0)   ),0)</f>
        <v>0</v>
      </c>
      <c r="J356" s="6">
        <f t="shared" ca="1" si="60"/>
        <v>0</v>
      </c>
      <c r="K356" s="6">
        <f t="shared" si="61"/>
        <v>0</v>
      </c>
      <c r="L356" s="10">
        <f ca="1">VLOOKUP(C356,Zwangerschapsverlof!$B$66:$B$72,1,1)</f>
        <v>0</v>
      </c>
      <c r="M356" s="10">
        <f ca="1">INDEX(Zwangerschapsverlof!$C$66:$C$72,N356)</f>
        <v>0</v>
      </c>
      <c r="N356" s="89">
        <f ca="1">MATCH(L356,Zwangerschapsverlof!$B$66:$B$72,0)</f>
        <v>1</v>
      </c>
      <c r="O356" s="6">
        <f t="shared" ca="1" si="66"/>
        <v>0</v>
      </c>
      <c r="P356" s="10">
        <f ca="1">VLOOKUP(C356,Zwangerschapsverlof!$B$80:$B$86,1,1)</f>
        <v>0</v>
      </c>
      <c r="Q356" s="10">
        <f ca="1">INDEX(Zwangerschapsverlof!$C$80:$C$86,R356)</f>
        <v>0</v>
      </c>
      <c r="R356" s="89">
        <f ca="1">MATCH(P356,Zwangerschapsverlof!$B$80:$B$86,0)</f>
        <v>1</v>
      </c>
      <c r="S356" s="6">
        <f t="shared" ca="1" si="67"/>
        <v>0</v>
      </c>
      <c r="T356" s="37">
        <f t="shared" ca="1" si="62"/>
        <v>0</v>
      </c>
      <c r="U356" s="49">
        <f t="shared" si="63"/>
        <v>0</v>
      </c>
      <c r="V356" s="37">
        <f ca="1">IF(AND(H356=0,I356=0,O356=1),INDEX(Zwangerschapsverlof!$B$66:$K$72,N356,3+D356),0)</f>
        <v>0</v>
      </c>
      <c r="W356" s="37">
        <f ca="1">IF(AND(H356=0,I356=0,S356=1),INDEX(Zwangerschapsverlof!$B$80:$K$86,R356,3+D356),0)</f>
        <v>0</v>
      </c>
      <c r="X356" s="110">
        <f t="shared" ca="1" si="64"/>
        <v>9</v>
      </c>
    </row>
    <row r="357" spans="2:24">
      <c r="B357" s="48">
        <f t="shared" ca="1" si="57"/>
        <v>45229</v>
      </c>
      <c r="C357" s="10">
        <f t="shared" ca="1" si="65"/>
        <v>45229</v>
      </c>
      <c r="D357" s="6">
        <f t="shared" ca="1" si="58"/>
        <v>1</v>
      </c>
      <c r="E357" s="10">
        <f ca="1">VLOOKUP(C357,Vakantie!O:O,1,1)</f>
        <v>45213</v>
      </c>
      <c r="F357" s="10">
        <f ca="1">INDEX(Vakantie!P:P,MATCH(E357,Vakantie!O:O,0))</f>
        <v>45221</v>
      </c>
      <c r="G357" s="6" t="str">
        <f ca="1">INDEX(Vakantie!Q:Q,MATCH(E357,Vakantie!O:O,0))</f>
        <v>Herfst</v>
      </c>
      <c r="H357" s="6">
        <f t="shared" ca="1" si="59"/>
        <v>0</v>
      </c>
      <c r="I357" s="6">
        <f ca="1">IFERROR(  MIN(1, VLOOKUP(C357,Vakantie!Z:Z,1,0)   ),0)</f>
        <v>0</v>
      </c>
      <c r="J357" s="6">
        <f t="shared" ca="1" si="60"/>
        <v>0</v>
      </c>
      <c r="K357" s="6">
        <f t="shared" si="61"/>
        <v>0</v>
      </c>
      <c r="L357" s="10">
        <f ca="1">VLOOKUP(C357,Zwangerschapsverlof!$B$66:$B$72,1,1)</f>
        <v>0</v>
      </c>
      <c r="M357" s="10">
        <f ca="1">INDEX(Zwangerschapsverlof!$C$66:$C$72,N357)</f>
        <v>0</v>
      </c>
      <c r="N357" s="89">
        <f ca="1">MATCH(L357,Zwangerschapsverlof!$B$66:$B$72,0)</f>
        <v>1</v>
      </c>
      <c r="O357" s="6">
        <f t="shared" ca="1" si="66"/>
        <v>0</v>
      </c>
      <c r="P357" s="10">
        <f ca="1">VLOOKUP(C357,Zwangerschapsverlof!$B$80:$B$86,1,1)</f>
        <v>0</v>
      </c>
      <c r="Q357" s="10">
        <f ca="1">INDEX(Zwangerschapsverlof!$C$80:$C$86,R357)</f>
        <v>0</v>
      </c>
      <c r="R357" s="89">
        <f ca="1">MATCH(P357,Zwangerschapsverlof!$B$80:$B$86,0)</f>
        <v>1</v>
      </c>
      <c r="S357" s="6">
        <f t="shared" ca="1" si="67"/>
        <v>0</v>
      </c>
      <c r="T357" s="37">
        <f t="shared" ca="1" si="62"/>
        <v>0</v>
      </c>
      <c r="U357" s="49">
        <f t="shared" si="63"/>
        <v>0</v>
      </c>
      <c r="V357" s="37">
        <f ca="1">IF(AND(H357=0,I357=0,O357=1),INDEX(Zwangerschapsverlof!$B$66:$K$72,N357,3+D357),0)</f>
        <v>0</v>
      </c>
      <c r="W357" s="37">
        <f ca="1">IF(AND(H357=0,I357=0,S357=1),INDEX(Zwangerschapsverlof!$B$80:$K$86,R357,3+D357),0)</f>
        <v>0</v>
      </c>
      <c r="X357" s="110">
        <f t="shared" ca="1" si="64"/>
        <v>9</v>
      </c>
    </row>
    <row r="358" spans="2:24">
      <c r="B358" s="48">
        <f t="shared" ca="1" si="57"/>
        <v>45230</v>
      </c>
      <c r="C358" s="10">
        <f t="shared" ca="1" si="65"/>
        <v>45230</v>
      </c>
      <c r="D358" s="6">
        <f t="shared" ca="1" si="58"/>
        <v>2</v>
      </c>
      <c r="E358" s="10">
        <f ca="1">VLOOKUP(C358,Vakantie!O:O,1,1)</f>
        <v>45213</v>
      </c>
      <c r="F358" s="10">
        <f ca="1">INDEX(Vakantie!P:P,MATCH(E358,Vakantie!O:O,0))</f>
        <v>45221</v>
      </c>
      <c r="G358" s="6" t="str">
        <f ca="1">INDEX(Vakantie!Q:Q,MATCH(E358,Vakantie!O:O,0))</f>
        <v>Herfst</v>
      </c>
      <c r="H358" s="6">
        <f t="shared" ca="1" si="59"/>
        <v>0</v>
      </c>
      <c r="I358" s="6">
        <f ca="1">IFERROR(  MIN(1, VLOOKUP(C358,Vakantie!Z:Z,1,0)   ),0)</f>
        <v>0</v>
      </c>
      <c r="J358" s="6">
        <f t="shared" ca="1" si="60"/>
        <v>0</v>
      </c>
      <c r="K358" s="6">
        <f t="shared" si="61"/>
        <v>0</v>
      </c>
      <c r="L358" s="10">
        <f ca="1">VLOOKUP(C358,Zwangerschapsverlof!$B$66:$B$72,1,1)</f>
        <v>0</v>
      </c>
      <c r="M358" s="10">
        <f ca="1">INDEX(Zwangerschapsverlof!$C$66:$C$72,N358)</f>
        <v>0</v>
      </c>
      <c r="N358" s="89">
        <f ca="1">MATCH(L358,Zwangerschapsverlof!$B$66:$B$72,0)</f>
        <v>1</v>
      </c>
      <c r="O358" s="6">
        <f t="shared" ca="1" si="66"/>
        <v>0</v>
      </c>
      <c r="P358" s="10">
        <f ca="1">VLOOKUP(C358,Zwangerschapsverlof!$B$80:$B$86,1,1)</f>
        <v>0</v>
      </c>
      <c r="Q358" s="10">
        <f ca="1">INDEX(Zwangerschapsverlof!$C$80:$C$86,R358)</f>
        <v>0</v>
      </c>
      <c r="R358" s="89">
        <f ca="1">MATCH(P358,Zwangerschapsverlof!$B$80:$B$86,0)</f>
        <v>1</v>
      </c>
      <c r="S358" s="6">
        <f t="shared" ca="1" si="67"/>
        <v>0</v>
      </c>
      <c r="T358" s="37">
        <f t="shared" ca="1" si="62"/>
        <v>0</v>
      </c>
      <c r="U358" s="49">
        <f t="shared" si="63"/>
        <v>0</v>
      </c>
      <c r="V358" s="37">
        <f ca="1">IF(AND(H358=0,I358=0,O358=1),INDEX(Zwangerschapsverlof!$B$66:$K$72,N358,3+D358),0)</f>
        <v>0</v>
      </c>
      <c r="W358" s="37">
        <f ca="1">IF(AND(H358=0,I358=0,S358=1),INDEX(Zwangerschapsverlof!$B$80:$K$86,R358,3+D358),0)</f>
        <v>0</v>
      </c>
      <c r="X358" s="110">
        <f t="shared" ca="1" si="64"/>
        <v>9</v>
      </c>
    </row>
    <row r="359" spans="2:24">
      <c r="B359" s="48">
        <f t="shared" ca="1" si="57"/>
        <v>45231</v>
      </c>
      <c r="C359" s="10">
        <f t="shared" ca="1" si="65"/>
        <v>45231</v>
      </c>
      <c r="D359" s="6">
        <f t="shared" ca="1" si="58"/>
        <v>3</v>
      </c>
      <c r="E359" s="10">
        <f ca="1">VLOOKUP(C359,Vakantie!O:O,1,1)</f>
        <v>45213</v>
      </c>
      <c r="F359" s="10">
        <f ca="1">INDEX(Vakantie!P:P,MATCH(E359,Vakantie!O:O,0))</f>
        <v>45221</v>
      </c>
      <c r="G359" s="6" t="str">
        <f ca="1">INDEX(Vakantie!Q:Q,MATCH(E359,Vakantie!O:O,0))</f>
        <v>Herfst</v>
      </c>
      <c r="H359" s="6">
        <f t="shared" ca="1" si="59"/>
        <v>0</v>
      </c>
      <c r="I359" s="6">
        <f ca="1">IFERROR(  MIN(1, VLOOKUP(C359,Vakantie!Z:Z,1,0)   ),0)</f>
        <v>0</v>
      </c>
      <c r="J359" s="6">
        <f t="shared" ca="1" si="60"/>
        <v>0</v>
      </c>
      <c r="K359" s="6">
        <f t="shared" si="61"/>
        <v>0</v>
      </c>
      <c r="L359" s="10">
        <f ca="1">VLOOKUP(C359,Zwangerschapsverlof!$B$66:$B$72,1,1)</f>
        <v>0</v>
      </c>
      <c r="M359" s="10">
        <f ca="1">INDEX(Zwangerschapsverlof!$C$66:$C$72,N359)</f>
        <v>0</v>
      </c>
      <c r="N359" s="89">
        <f ca="1">MATCH(L359,Zwangerschapsverlof!$B$66:$B$72,0)</f>
        <v>1</v>
      </c>
      <c r="O359" s="6">
        <f t="shared" ca="1" si="66"/>
        <v>0</v>
      </c>
      <c r="P359" s="10">
        <f ca="1">VLOOKUP(C359,Zwangerschapsverlof!$B$80:$B$86,1,1)</f>
        <v>0</v>
      </c>
      <c r="Q359" s="10">
        <f ca="1">INDEX(Zwangerschapsverlof!$C$80:$C$86,R359)</f>
        <v>0</v>
      </c>
      <c r="R359" s="89">
        <f ca="1">MATCH(P359,Zwangerschapsverlof!$B$80:$B$86,0)</f>
        <v>1</v>
      </c>
      <c r="S359" s="6">
        <f t="shared" ca="1" si="67"/>
        <v>0</v>
      </c>
      <c r="T359" s="37">
        <f t="shared" ca="1" si="62"/>
        <v>0</v>
      </c>
      <c r="U359" s="49">
        <f t="shared" si="63"/>
        <v>0</v>
      </c>
      <c r="V359" s="37">
        <f ca="1">IF(AND(H359=0,I359=0,O359=1),INDEX(Zwangerschapsverlof!$B$66:$K$72,N359,3+D359),0)</f>
        <v>0</v>
      </c>
      <c r="W359" s="37">
        <f ca="1">IF(AND(H359=0,I359=0,S359=1),INDEX(Zwangerschapsverlof!$B$80:$K$86,R359,3+D359),0)</f>
        <v>0</v>
      </c>
      <c r="X359" s="110">
        <f t="shared" ca="1" si="64"/>
        <v>9</v>
      </c>
    </row>
    <row r="360" spans="2:24">
      <c r="B360" s="48">
        <f t="shared" ca="1" si="57"/>
        <v>45232</v>
      </c>
      <c r="C360" s="10">
        <f t="shared" ca="1" si="65"/>
        <v>45232</v>
      </c>
      <c r="D360" s="6">
        <f t="shared" ca="1" si="58"/>
        <v>4</v>
      </c>
      <c r="E360" s="10">
        <f ca="1">VLOOKUP(C360,Vakantie!O:O,1,1)</f>
        <v>45213</v>
      </c>
      <c r="F360" s="10">
        <f ca="1">INDEX(Vakantie!P:P,MATCH(E360,Vakantie!O:O,0))</f>
        <v>45221</v>
      </c>
      <c r="G360" s="6" t="str">
        <f ca="1">INDEX(Vakantie!Q:Q,MATCH(E360,Vakantie!O:O,0))</f>
        <v>Herfst</v>
      </c>
      <c r="H360" s="6">
        <f t="shared" ca="1" si="59"/>
        <v>0</v>
      </c>
      <c r="I360" s="6">
        <f ca="1">IFERROR(  MIN(1, VLOOKUP(C360,Vakantie!Z:Z,1,0)   ),0)</f>
        <v>0</v>
      </c>
      <c r="J360" s="6">
        <f t="shared" ca="1" si="60"/>
        <v>0</v>
      </c>
      <c r="K360" s="6">
        <f t="shared" si="61"/>
        <v>0</v>
      </c>
      <c r="L360" s="10">
        <f ca="1">VLOOKUP(C360,Zwangerschapsverlof!$B$66:$B$72,1,1)</f>
        <v>0</v>
      </c>
      <c r="M360" s="10">
        <f ca="1">INDEX(Zwangerschapsverlof!$C$66:$C$72,N360)</f>
        <v>0</v>
      </c>
      <c r="N360" s="89">
        <f ca="1">MATCH(L360,Zwangerschapsverlof!$B$66:$B$72,0)</f>
        <v>1</v>
      </c>
      <c r="O360" s="6">
        <f t="shared" ca="1" si="66"/>
        <v>0</v>
      </c>
      <c r="P360" s="10">
        <f ca="1">VLOOKUP(C360,Zwangerschapsverlof!$B$80:$B$86,1,1)</f>
        <v>0</v>
      </c>
      <c r="Q360" s="10">
        <f ca="1">INDEX(Zwangerschapsverlof!$C$80:$C$86,R360)</f>
        <v>0</v>
      </c>
      <c r="R360" s="89">
        <f ca="1">MATCH(P360,Zwangerschapsverlof!$B$80:$B$86,0)</f>
        <v>1</v>
      </c>
      <c r="S360" s="6">
        <f t="shared" ca="1" si="67"/>
        <v>0</v>
      </c>
      <c r="T360" s="37">
        <f t="shared" ca="1" si="62"/>
        <v>0</v>
      </c>
      <c r="U360" s="49">
        <f t="shared" si="63"/>
        <v>0</v>
      </c>
      <c r="V360" s="37">
        <f ca="1">IF(AND(H360=0,I360=0,O360=1),INDEX(Zwangerschapsverlof!$B$66:$K$72,N360,3+D360),0)</f>
        <v>0</v>
      </c>
      <c r="W360" s="37">
        <f ca="1">IF(AND(H360=0,I360=0,S360=1),INDEX(Zwangerschapsverlof!$B$80:$K$86,R360,3+D360),0)</f>
        <v>0</v>
      </c>
      <c r="X360" s="110">
        <f t="shared" ca="1" si="64"/>
        <v>9</v>
      </c>
    </row>
    <row r="361" spans="2:24">
      <c r="B361" s="48">
        <f t="shared" ca="1" si="57"/>
        <v>45233</v>
      </c>
      <c r="C361" s="10">
        <f t="shared" ca="1" si="65"/>
        <v>45233</v>
      </c>
      <c r="D361" s="6">
        <f t="shared" ca="1" si="58"/>
        <v>5</v>
      </c>
      <c r="E361" s="10">
        <f ca="1">VLOOKUP(C361,Vakantie!O:O,1,1)</f>
        <v>45213</v>
      </c>
      <c r="F361" s="10">
        <f ca="1">INDEX(Vakantie!P:P,MATCH(E361,Vakantie!O:O,0))</f>
        <v>45221</v>
      </c>
      <c r="G361" s="6" t="str">
        <f ca="1">INDEX(Vakantie!Q:Q,MATCH(E361,Vakantie!O:O,0))</f>
        <v>Herfst</v>
      </c>
      <c r="H361" s="6">
        <f t="shared" ca="1" si="59"/>
        <v>0</v>
      </c>
      <c r="I361" s="6">
        <f ca="1">IFERROR(  MIN(1, VLOOKUP(C361,Vakantie!Z:Z,1,0)   ),0)</f>
        <v>0</v>
      </c>
      <c r="J361" s="6">
        <f t="shared" ca="1" si="60"/>
        <v>0</v>
      </c>
      <c r="K361" s="6">
        <f t="shared" si="61"/>
        <v>0</v>
      </c>
      <c r="L361" s="10">
        <f ca="1">VLOOKUP(C361,Zwangerschapsverlof!$B$66:$B$72,1,1)</f>
        <v>0</v>
      </c>
      <c r="M361" s="10">
        <f ca="1">INDEX(Zwangerschapsverlof!$C$66:$C$72,N361)</f>
        <v>0</v>
      </c>
      <c r="N361" s="89">
        <f ca="1">MATCH(L361,Zwangerschapsverlof!$B$66:$B$72,0)</f>
        <v>1</v>
      </c>
      <c r="O361" s="6">
        <f t="shared" ca="1" si="66"/>
        <v>0</v>
      </c>
      <c r="P361" s="10">
        <f ca="1">VLOOKUP(C361,Zwangerschapsverlof!$B$80:$B$86,1,1)</f>
        <v>0</v>
      </c>
      <c r="Q361" s="10">
        <f ca="1">INDEX(Zwangerschapsverlof!$C$80:$C$86,R361)</f>
        <v>0</v>
      </c>
      <c r="R361" s="89">
        <f ca="1">MATCH(P361,Zwangerschapsverlof!$B$80:$B$86,0)</f>
        <v>1</v>
      </c>
      <c r="S361" s="6">
        <f t="shared" ca="1" si="67"/>
        <v>0</v>
      </c>
      <c r="T361" s="37">
        <f t="shared" ca="1" si="62"/>
        <v>0</v>
      </c>
      <c r="U361" s="49">
        <f t="shared" si="63"/>
        <v>0</v>
      </c>
      <c r="V361" s="37">
        <f ca="1">IF(AND(H361=0,I361=0,O361=1),INDEX(Zwangerschapsverlof!$B$66:$K$72,N361,3+D361),0)</f>
        <v>0</v>
      </c>
      <c r="W361" s="37">
        <f ca="1">IF(AND(H361=0,I361=0,S361=1),INDEX(Zwangerschapsverlof!$B$80:$K$86,R361,3+D361),0)</f>
        <v>0</v>
      </c>
      <c r="X361" s="110">
        <f t="shared" ca="1" si="64"/>
        <v>9</v>
      </c>
    </row>
    <row r="362" spans="2:24">
      <c r="B362" s="48">
        <f t="shared" ca="1" si="57"/>
        <v>45234</v>
      </c>
      <c r="C362" s="10">
        <f t="shared" ca="1" si="65"/>
        <v>45234</v>
      </c>
      <c r="D362" s="6">
        <f t="shared" ca="1" si="58"/>
        <v>6</v>
      </c>
      <c r="E362" s="10">
        <f ca="1">VLOOKUP(C362,Vakantie!O:O,1,1)</f>
        <v>45213</v>
      </c>
      <c r="F362" s="10">
        <f ca="1">INDEX(Vakantie!P:P,MATCH(E362,Vakantie!O:O,0))</f>
        <v>45221</v>
      </c>
      <c r="G362" s="6" t="str">
        <f ca="1">INDEX(Vakantie!Q:Q,MATCH(E362,Vakantie!O:O,0))</f>
        <v>Herfst</v>
      </c>
      <c r="H362" s="6">
        <f t="shared" ca="1" si="59"/>
        <v>0</v>
      </c>
      <c r="I362" s="6">
        <f ca="1">IFERROR(  MIN(1, VLOOKUP(C362,Vakantie!Z:Z,1,0)   ),0)</f>
        <v>0</v>
      </c>
      <c r="J362" s="6">
        <f t="shared" ca="1" si="60"/>
        <v>0</v>
      </c>
      <c r="K362" s="6">
        <f t="shared" si="61"/>
        <v>0</v>
      </c>
      <c r="L362" s="10">
        <f ca="1">VLOOKUP(C362,Zwangerschapsverlof!$B$66:$B$72,1,1)</f>
        <v>0</v>
      </c>
      <c r="M362" s="10">
        <f ca="1">INDEX(Zwangerschapsverlof!$C$66:$C$72,N362)</f>
        <v>0</v>
      </c>
      <c r="N362" s="89">
        <f ca="1">MATCH(L362,Zwangerschapsverlof!$B$66:$B$72,0)</f>
        <v>1</v>
      </c>
      <c r="O362" s="6">
        <f t="shared" ca="1" si="66"/>
        <v>0</v>
      </c>
      <c r="P362" s="10">
        <f ca="1">VLOOKUP(C362,Zwangerschapsverlof!$B$80:$B$86,1,1)</f>
        <v>0</v>
      </c>
      <c r="Q362" s="10">
        <f ca="1">INDEX(Zwangerschapsverlof!$C$80:$C$86,R362)</f>
        <v>0</v>
      </c>
      <c r="R362" s="89">
        <f ca="1">MATCH(P362,Zwangerschapsverlof!$B$80:$B$86,0)</f>
        <v>1</v>
      </c>
      <c r="S362" s="6">
        <f t="shared" ca="1" si="67"/>
        <v>0</v>
      </c>
      <c r="T362" s="37">
        <f t="shared" ca="1" si="62"/>
        <v>0</v>
      </c>
      <c r="U362" s="49">
        <f t="shared" si="63"/>
        <v>0</v>
      </c>
      <c r="V362" s="37">
        <f ca="1">IF(AND(H362=0,I362=0,O362=1),INDEX(Zwangerschapsverlof!$B$66:$K$72,N362,3+D362),0)</f>
        <v>0</v>
      </c>
      <c r="W362" s="37">
        <f ca="1">IF(AND(H362=0,I362=0,S362=1),INDEX(Zwangerschapsverlof!$B$80:$K$86,R362,3+D362),0)</f>
        <v>0</v>
      </c>
      <c r="X362" s="110">
        <f t="shared" ca="1" si="64"/>
        <v>9</v>
      </c>
    </row>
    <row r="363" spans="2:24">
      <c r="B363" s="48">
        <f t="shared" ca="1" si="57"/>
        <v>45235</v>
      </c>
      <c r="C363" s="10">
        <f t="shared" ca="1" si="65"/>
        <v>45235</v>
      </c>
      <c r="D363" s="6">
        <f t="shared" ca="1" si="58"/>
        <v>7</v>
      </c>
      <c r="E363" s="10">
        <f ca="1">VLOOKUP(C363,Vakantie!O:O,1,1)</f>
        <v>45213</v>
      </c>
      <c r="F363" s="10">
        <f ca="1">INDEX(Vakantie!P:P,MATCH(E363,Vakantie!O:O,0))</f>
        <v>45221</v>
      </c>
      <c r="G363" s="6" t="str">
        <f ca="1">INDEX(Vakantie!Q:Q,MATCH(E363,Vakantie!O:O,0))</f>
        <v>Herfst</v>
      </c>
      <c r="H363" s="6">
        <f t="shared" ca="1" si="59"/>
        <v>0</v>
      </c>
      <c r="I363" s="6">
        <f ca="1">IFERROR(  MIN(1, VLOOKUP(C363,Vakantie!Z:Z,1,0)   ),0)</f>
        <v>0</v>
      </c>
      <c r="J363" s="6">
        <f t="shared" ca="1" si="60"/>
        <v>0</v>
      </c>
      <c r="K363" s="6">
        <f t="shared" si="61"/>
        <v>0</v>
      </c>
      <c r="L363" s="10">
        <f ca="1">VLOOKUP(C363,Zwangerschapsverlof!$B$66:$B$72,1,1)</f>
        <v>0</v>
      </c>
      <c r="M363" s="10">
        <f ca="1">INDEX(Zwangerschapsverlof!$C$66:$C$72,N363)</f>
        <v>0</v>
      </c>
      <c r="N363" s="89">
        <f ca="1">MATCH(L363,Zwangerschapsverlof!$B$66:$B$72,0)</f>
        <v>1</v>
      </c>
      <c r="O363" s="6">
        <f t="shared" ca="1" si="66"/>
        <v>0</v>
      </c>
      <c r="P363" s="10">
        <f ca="1">VLOOKUP(C363,Zwangerschapsverlof!$B$80:$B$86,1,1)</f>
        <v>0</v>
      </c>
      <c r="Q363" s="10">
        <f ca="1">INDEX(Zwangerschapsverlof!$C$80:$C$86,R363)</f>
        <v>0</v>
      </c>
      <c r="R363" s="89">
        <f ca="1">MATCH(P363,Zwangerschapsverlof!$B$80:$B$86,0)</f>
        <v>1</v>
      </c>
      <c r="S363" s="6">
        <f t="shared" ca="1" si="67"/>
        <v>0</v>
      </c>
      <c r="T363" s="37">
        <f t="shared" ca="1" si="62"/>
        <v>0</v>
      </c>
      <c r="U363" s="49">
        <f t="shared" si="63"/>
        <v>0</v>
      </c>
      <c r="V363" s="37">
        <f ca="1">IF(AND(H363=0,I363=0,O363=1),INDEX(Zwangerschapsverlof!$B$66:$K$72,N363,3+D363),0)</f>
        <v>0</v>
      </c>
      <c r="W363" s="37">
        <f ca="1">IF(AND(H363=0,I363=0,S363=1),INDEX(Zwangerschapsverlof!$B$80:$K$86,R363,3+D363),0)</f>
        <v>0</v>
      </c>
      <c r="X363" s="110">
        <f t="shared" ca="1" si="64"/>
        <v>9</v>
      </c>
    </row>
    <row r="364" spans="2:24">
      <c r="B364" s="48">
        <f t="shared" ca="1" si="57"/>
        <v>45236</v>
      </c>
      <c r="C364" s="10">
        <f t="shared" ca="1" si="65"/>
        <v>45236</v>
      </c>
      <c r="D364" s="6">
        <f t="shared" ca="1" si="58"/>
        <v>1</v>
      </c>
      <c r="E364" s="10">
        <f ca="1">VLOOKUP(C364,Vakantie!O:O,1,1)</f>
        <v>45213</v>
      </c>
      <c r="F364" s="10">
        <f ca="1">INDEX(Vakantie!P:P,MATCH(E364,Vakantie!O:O,0))</f>
        <v>45221</v>
      </c>
      <c r="G364" s="6" t="str">
        <f ca="1">INDEX(Vakantie!Q:Q,MATCH(E364,Vakantie!O:O,0))</f>
        <v>Herfst</v>
      </c>
      <c r="H364" s="6">
        <f t="shared" ca="1" si="59"/>
        <v>0</v>
      </c>
      <c r="I364" s="6">
        <f ca="1">IFERROR(  MIN(1, VLOOKUP(C364,Vakantie!Z:Z,1,0)   ),0)</f>
        <v>0</v>
      </c>
      <c r="J364" s="6">
        <f t="shared" ca="1" si="60"/>
        <v>0</v>
      </c>
      <c r="K364" s="6">
        <f t="shared" si="61"/>
        <v>0</v>
      </c>
      <c r="L364" s="10">
        <f ca="1">VLOOKUP(C364,Zwangerschapsverlof!$B$66:$B$72,1,1)</f>
        <v>0</v>
      </c>
      <c r="M364" s="10">
        <f ca="1">INDEX(Zwangerschapsverlof!$C$66:$C$72,N364)</f>
        <v>0</v>
      </c>
      <c r="N364" s="89">
        <f ca="1">MATCH(L364,Zwangerschapsverlof!$B$66:$B$72,0)</f>
        <v>1</v>
      </c>
      <c r="O364" s="6">
        <f t="shared" ca="1" si="66"/>
        <v>0</v>
      </c>
      <c r="P364" s="10">
        <f ca="1">VLOOKUP(C364,Zwangerschapsverlof!$B$80:$B$86,1,1)</f>
        <v>0</v>
      </c>
      <c r="Q364" s="10">
        <f ca="1">INDEX(Zwangerschapsverlof!$C$80:$C$86,R364)</f>
        <v>0</v>
      </c>
      <c r="R364" s="89">
        <f ca="1">MATCH(P364,Zwangerschapsverlof!$B$80:$B$86,0)</f>
        <v>1</v>
      </c>
      <c r="S364" s="6">
        <f t="shared" ca="1" si="67"/>
        <v>0</v>
      </c>
      <c r="T364" s="37">
        <f t="shared" ca="1" si="62"/>
        <v>0</v>
      </c>
      <c r="U364" s="49">
        <f t="shared" si="63"/>
        <v>0</v>
      </c>
      <c r="V364" s="37">
        <f ca="1">IF(AND(H364=0,I364=0,O364=1),INDEX(Zwangerschapsverlof!$B$66:$K$72,N364,3+D364),0)</f>
        <v>0</v>
      </c>
      <c r="W364" s="37">
        <f ca="1">IF(AND(H364=0,I364=0,S364=1),INDEX(Zwangerschapsverlof!$B$80:$K$86,R364,3+D364),0)</f>
        <v>0</v>
      </c>
      <c r="X364" s="110">
        <f t="shared" ca="1" si="64"/>
        <v>9</v>
      </c>
    </row>
    <row r="365" spans="2:24">
      <c r="B365" s="48">
        <f t="shared" ca="1" si="57"/>
        <v>45237</v>
      </c>
      <c r="C365" s="10">
        <f t="shared" ca="1" si="65"/>
        <v>45237</v>
      </c>
      <c r="D365" s="6">
        <f t="shared" ca="1" si="58"/>
        <v>2</v>
      </c>
      <c r="E365" s="10">
        <f ca="1">VLOOKUP(C365,Vakantie!O:O,1,1)</f>
        <v>45213</v>
      </c>
      <c r="F365" s="10">
        <f ca="1">INDEX(Vakantie!P:P,MATCH(E365,Vakantie!O:O,0))</f>
        <v>45221</v>
      </c>
      <c r="G365" s="6" t="str">
        <f ca="1">INDEX(Vakantie!Q:Q,MATCH(E365,Vakantie!O:O,0))</f>
        <v>Herfst</v>
      </c>
      <c r="H365" s="6">
        <f t="shared" ca="1" si="59"/>
        <v>0</v>
      </c>
      <c r="I365" s="6">
        <f ca="1">IFERROR(  MIN(1, VLOOKUP(C365,Vakantie!Z:Z,1,0)   ),0)</f>
        <v>0</v>
      </c>
      <c r="J365" s="6">
        <f t="shared" ca="1" si="60"/>
        <v>0</v>
      </c>
      <c r="K365" s="6">
        <f t="shared" si="61"/>
        <v>0</v>
      </c>
      <c r="L365" s="10">
        <f ca="1">VLOOKUP(C365,Zwangerschapsverlof!$B$66:$B$72,1,1)</f>
        <v>0</v>
      </c>
      <c r="M365" s="10">
        <f ca="1">INDEX(Zwangerschapsverlof!$C$66:$C$72,N365)</f>
        <v>0</v>
      </c>
      <c r="N365" s="89">
        <f ca="1">MATCH(L365,Zwangerschapsverlof!$B$66:$B$72,0)</f>
        <v>1</v>
      </c>
      <c r="O365" s="6">
        <f t="shared" ca="1" si="66"/>
        <v>0</v>
      </c>
      <c r="P365" s="10">
        <f ca="1">VLOOKUP(C365,Zwangerschapsverlof!$B$80:$B$86,1,1)</f>
        <v>0</v>
      </c>
      <c r="Q365" s="10">
        <f ca="1">INDEX(Zwangerschapsverlof!$C$80:$C$86,R365)</f>
        <v>0</v>
      </c>
      <c r="R365" s="89">
        <f ca="1">MATCH(P365,Zwangerschapsverlof!$B$80:$B$86,0)</f>
        <v>1</v>
      </c>
      <c r="S365" s="6">
        <f t="shared" ca="1" si="67"/>
        <v>0</v>
      </c>
      <c r="T365" s="37">
        <f t="shared" ca="1" si="62"/>
        <v>0</v>
      </c>
      <c r="U365" s="49">
        <f t="shared" si="63"/>
        <v>0</v>
      </c>
      <c r="V365" s="37">
        <f ca="1">IF(AND(H365=0,I365=0,O365=1),INDEX(Zwangerschapsverlof!$B$66:$K$72,N365,3+D365),0)</f>
        <v>0</v>
      </c>
      <c r="W365" s="37">
        <f ca="1">IF(AND(H365=0,I365=0,S365=1),INDEX(Zwangerschapsverlof!$B$80:$K$86,R365,3+D365),0)</f>
        <v>0</v>
      </c>
      <c r="X365" s="110">
        <f t="shared" ca="1" si="64"/>
        <v>9</v>
      </c>
    </row>
    <row r="366" spans="2:24">
      <c r="B366" s="48">
        <f t="shared" ca="1" si="57"/>
        <v>45238</v>
      </c>
      <c r="C366" s="10">
        <f t="shared" ca="1" si="65"/>
        <v>45238</v>
      </c>
      <c r="D366" s="6">
        <f t="shared" ca="1" si="58"/>
        <v>3</v>
      </c>
      <c r="E366" s="10">
        <f ca="1">VLOOKUP(C366,Vakantie!O:O,1,1)</f>
        <v>45213</v>
      </c>
      <c r="F366" s="10">
        <f ca="1">INDEX(Vakantie!P:P,MATCH(E366,Vakantie!O:O,0))</f>
        <v>45221</v>
      </c>
      <c r="G366" s="6" t="str">
        <f ca="1">INDEX(Vakantie!Q:Q,MATCH(E366,Vakantie!O:O,0))</f>
        <v>Herfst</v>
      </c>
      <c r="H366" s="6">
        <f t="shared" ca="1" si="59"/>
        <v>0</v>
      </c>
      <c r="I366" s="6">
        <f ca="1">IFERROR(  MIN(1, VLOOKUP(C366,Vakantie!Z:Z,1,0)   ),0)</f>
        <v>0</v>
      </c>
      <c r="J366" s="6">
        <f t="shared" ca="1" si="60"/>
        <v>0</v>
      </c>
      <c r="K366" s="6">
        <f t="shared" si="61"/>
        <v>0</v>
      </c>
      <c r="L366" s="10">
        <f ca="1">VLOOKUP(C366,Zwangerschapsverlof!$B$66:$B$72,1,1)</f>
        <v>0</v>
      </c>
      <c r="M366" s="10">
        <f ca="1">INDEX(Zwangerschapsverlof!$C$66:$C$72,N366)</f>
        <v>0</v>
      </c>
      <c r="N366" s="89">
        <f ca="1">MATCH(L366,Zwangerschapsverlof!$B$66:$B$72,0)</f>
        <v>1</v>
      </c>
      <c r="O366" s="6">
        <f t="shared" ca="1" si="66"/>
        <v>0</v>
      </c>
      <c r="P366" s="10">
        <f ca="1">VLOOKUP(C366,Zwangerschapsverlof!$B$80:$B$86,1,1)</f>
        <v>0</v>
      </c>
      <c r="Q366" s="10">
        <f ca="1">INDEX(Zwangerschapsverlof!$C$80:$C$86,R366)</f>
        <v>0</v>
      </c>
      <c r="R366" s="89">
        <f ca="1">MATCH(P366,Zwangerschapsverlof!$B$80:$B$86,0)</f>
        <v>1</v>
      </c>
      <c r="S366" s="6">
        <f t="shared" ca="1" si="67"/>
        <v>0</v>
      </c>
      <c r="T366" s="37">
        <f t="shared" ca="1" si="62"/>
        <v>0</v>
      </c>
      <c r="U366" s="49">
        <f t="shared" si="63"/>
        <v>0</v>
      </c>
      <c r="V366" s="37">
        <f ca="1">IF(AND(H366=0,I366=0,O366=1),INDEX(Zwangerschapsverlof!$B$66:$K$72,N366,3+D366),0)</f>
        <v>0</v>
      </c>
      <c r="W366" s="37">
        <f ca="1">IF(AND(H366=0,I366=0,S366=1),INDEX(Zwangerschapsverlof!$B$80:$K$86,R366,3+D366),0)</f>
        <v>0</v>
      </c>
      <c r="X366" s="110">
        <f t="shared" ca="1" si="64"/>
        <v>9</v>
      </c>
    </row>
    <row r="367" spans="2:24">
      <c r="B367" s="48">
        <f t="shared" ca="1" si="57"/>
        <v>45239</v>
      </c>
      <c r="C367" s="10">
        <f t="shared" ca="1" si="65"/>
        <v>45239</v>
      </c>
      <c r="D367" s="6">
        <f t="shared" ca="1" si="58"/>
        <v>4</v>
      </c>
      <c r="E367" s="10">
        <f ca="1">VLOOKUP(C367,Vakantie!O:O,1,1)</f>
        <v>45213</v>
      </c>
      <c r="F367" s="10">
        <f ca="1">INDEX(Vakantie!P:P,MATCH(E367,Vakantie!O:O,0))</f>
        <v>45221</v>
      </c>
      <c r="G367" s="6" t="str">
        <f ca="1">INDEX(Vakantie!Q:Q,MATCH(E367,Vakantie!O:O,0))</f>
        <v>Herfst</v>
      </c>
      <c r="H367" s="6">
        <f t="shared" ca="1" si="59"/>
        <v>0</v>
      </c>
      <c r="I367" s="6">
        <f ca="1">IFERROR(  MIN(1, VLOOKUP(C367,Vakantie!Z:Z,1,0)   ),0)</f>
        <v>0</v>
      </c>
      <c r="J367" s="6">
        <f t="shared" ca="1" si="60"/>
        <v>0</v>
      </c>
      <c r="K367" s="6">
        <f t="shared" si="61"/>
        <v>0</v>
      </c>
      <c r="L367" s="10">
        <f ca="1">VLOOKUP(C367,Zwangerschapsverlof!$B$66:$B$72,1,1)</f>
        <v>0</v>
      </c>
      <c r="M367" s="10">
        <f ca="1">INDEX(Zwangerschapsverlof!$C$66:$C$72,N367)</f>
        <v>0</v>
      </c>
      <c r="N367" s="89">
        <f ca="1">MATCH(L367,Zwangerschapsverlof!$B$66:$B$72,0)</f>
        <v>1</v>
      </c>
      <c r="O367" s="6">
        <f t="shared" ca="1" si="66"/>
        <v>0</v>
      </c>
      <c r="P367" s="10">
        <f ca="1">VLOOKUP(C367,Zwangerschapsverlof!$B$80:$B$86,1,1)</f>
        <v>0</v>
      </c>
      <c r="Q367" s="10">
        <f ca="1">INDEX(Zwangerschapsverlof!$C$80:$C$86,R367)</f>
        <v>0</v>
      </c>
      <c r="R367" s="89">
        <f ca="1">MATCH(P367,Zwangerschapsverlof!$B$80:$B$86,0)</f>
        <v>1</v>
      </c>
      <c r="S367" s="6">
        <f t="shared" ca="1" si="67"/>
        <v>0</v>
      </c>
      <c r="T367" s="37">
        <f t="shared" ca="1" si="62"/>
        <v>0</v>
      </c>
      <c r="U367" s="49">
        <f t="shared" si="63"/>
        <v>0</v>
      </c>
      <c r="V367" s="37">
        <f ca="1">IF(AND(H367=0,I367=0,O367=1),INDEX(Zwangerschapsverlof!$B$66:$K$72,N367,3+D367),0)</f>
        <v>0</v>
      </c>
      <c r="W367" s="37">
        <f ca="1">IF(AND(H367=0,I367=0,S367=1),INDEX(Zwangerschapsverlof!$B$80:$K$86,R367,3+D367),0)</f>
        <v>0</v>
      </c>
      <c r="X367" s="110">
        <f t="shared" ca="1" si="64"/>
        <v>9</v>
      </c>
    </row>
    <row r="368" spans="2:24">
      <c r="B368" s="48">
        <f t="shared" ca="1" si="57"/>
        <v>45240</v>
      </c>
      <c r="C368" s="10">
        <f t="shared" ca="1" si="65"/>
        <v>45240</v>
      </c>
      <c r="D368" s="6">
        <f t="shared" ca="1" si="58"/>
        <v>5</v>
      </c>
      <c r="E368" s="10">
        <f ca="1">VLOOKUP(C368,Vakantie!O:O,1,1)</f>
        <v>45213</v>
      </c>
      <c r="F368" s="10">
        <f ca="1">INDEX(Vakantie!P:P,MATCH(E368,Vakantie!O:O,0))</f>
        <v>45221</v>
      </c>
      <c r="G368" s="6" t="str">
        <f ca="1">INDEX(Vakantie!Q:Q,MATCH(E368,Vakantie!O:O,0))</f>
        <v>Herfst</v>
      </c>
      <c r="H368" s="6">
        <f t="shared" ca="1" si="59"/>
        <v>0</v>
      </c>
      <c r="I368" s="6">
        <f ca="1">IFERROR(  MIN(1, VLOOKUP(C368,Vakantie!Z:Z,1,0)   ),0)</f>
        <v>0</v>
      </c>
      <c r="J368" s="6">
        <f t="shared" ca="1" si="60"/>
        <v>0</v>
      </c>
      <c r="K368" s="6">
        <f t="shared" si="61"/>
        <v>0</v>
      </c>
      <c r="L368" s="10">
        <f ca="1">VLOOKUP(C368,Zwangerschapsverlof!$B$66:$B$72,1,1)</f>
        <v>0</v>
      </c>
      <c r="M368" s="10">
        <f ca="1">INDEX(Zwangerschapsverlof!$C$66:$C$72,N368)</f>
        <v>0</v>
      </c>
      <c r="N368" s="89">
        <f ca="1">MATCH(L368,Zwangerschapsverlof!$B$66:$B$72,0)</f>
        <v>1</v>
      </c>
      <c r="O368" s="6">
        <f t="shared" ca="1" si="66"/>
        <v>0</v>
      </c>
      <c r="P368" s="10">
        <f ca="1">VLOOKUP(C368,Zwangerschapsverlof!$B$80:$B$86,1,1)</f>
        <v>0</v>
      </c>
      <c r="Q368" s="10">
        <f ca="1">INDEX(Zwangerschapsverlof!$C$80:$C$86,R368)</f>
        <v>0</v>
      </c>
      <c r="R368" s="89">
        <f ca="1">MATCH(P368,Zwangerschapsverlof!$B$80:$B$86,0)</f>
        <v>1</v>
      </c>
      <c r="S368" s="6">
        <f t="shared" ca="1" si="67"/>
        <v>0</v>
      </c>
      <c r="T368" s="37">
        <f t="shared" ca="1" si="62"/>
        <v>0</v>
      </c>
      <c r="U368" s="49">
        <f t="shared" si="63"/>
        <v>0</v>
      </c>
      <c r="V368" s="37">
        <f ca="1">IF(AND(H368=0,I368=0,O368=1),INDEX(Zwangerschapsverlof!$B$66:$K$72,N368,3+D368),0)</f>
        <v>0</v>
      </c>
      <c r="W368" s="37">
        <f ca="1">IF(AND(H368=0,I368=0,S368=1),INDEX(Zwangerschapsverlof!$B$80:$K$86,R368,3+D368),0)</f>
        <v>0</v>
      </c>
      <c r="X368" s="110">
        <f t="shared" ca="1" si="64"/>
        <v>9</v>
      </c>
    </row>
    <row r="369" spans="2:24">
      <c r="B369" s="48">
        <f t="shared" ca="1" si="57"/>
        <v>45241</v>
      </c>
      <c r="C369" s="10">
        <f t="shared" ca="1" si="65"/>
        <v>45241</v>
      </c>
      <c r="D369" s="6">
        <f t="shared" ca="1" si="58"/>
        <v>6</v>
      </c>
      <c r="E369" s="10">
        <f ca="1">VLOOKUP(C369,Vakantie!O:O,1,1)</f>
        <v>45213</v>
      </c>
      <c r="F369" s="10">
        <f ca="1">INDEX(Vakantie!P:P,MATCH(E369,Vakantie!O:O,0))</f>
        <v>45221</v>
      </c>
      <c r="G369" s="6" t="str">
        <f ca="1">INDEX(Vakantie!Q:Q,MATCH(E369,Vakantie!O:O,0))</f>
        <v>Herfst</v>
      </c>
      <c r="H369" s="6">
        <f t="shared" ca="1" si="59"/>
        <v>0</v>
      </c>
      <c r="I369" s="6">
        <f ca="1">IFERROR(  MIN(1, VLOOKUP(C369,Vakantie!Z:Z,1,0)   ),0)</f>
        <v>0</v>
      </c>
      <c r="J369" s="6">
        <f t="shared" ca="1" si="60"/>
        <v>0</v>
      </c>
      <c r="K369" s="6">
        <f t="shared" si="61"/>
        <v>0</v>
      </c>
      <c r="L369" s="10">
        <f ca="1">VLOOKUP(C369,Zwangerschapsverlof!$B$66:$B$72,1,1)</f>
        <v>0</v>
      </c>
      <c r="M369" s="10">
        <f ca="1">INDEX(Zwangerschapsverlof!$C$66:$C$72,N369)</f>
        <v>0</v>
      </c>
      <c r="N369" s="89">
        <f ca="1">MATCH(L369,Zwangerschapsverlof!$B$66:$B$72,0)</f>
        <v>1</v>
      </c>
      <c r="O369" s="6">
        <f t="shared" ca="1" si="66"/>
        <v>0</v>
      </c>
      <c r="P369" s="10">
        <f ca="1">VLOOKUP(C369,Zwangerschapsverlof!$B$80:$B$86,1,1)</f>
        <v>0</v>
      </c>
      <c r="Q369" s="10">
        <f ca="1">INDEX(Zwangerschapsverlof!$C$80:$C$86,R369)</f>
        <v>0</v>
      </c>
      <c r="R369" s="89">
        <f ca="1">MATCH(P369,Zwangerschapsverlof!$B$80:$B$86,0)</f>
        <v>1</v>
      </c>
      <c r="S369" s="6">
        <f t="shared" ca="1" si="67"/>
        <v>0</v>
      </c>
      <c r="T369" s="37">
        <f t="shared" ca="1" si="62"/>
        <v>0</v>
      </c>
      <c r="U369" s="49">
        <f t="shared" si="63"/>
        <v>0</v>
      </c>
      <c r="V369" s="37">
        <f ca="1">IF(AND(H369=0,I369=0,O369=1),INDEX(Zwangerschapsverlof!$B$66:$K$72,N369,3+D369),0)</f>
        <v>0</v>
      </c>
      <c r="W369" s="37">
        <f ca="1">IF(AND(H369=0,I369=0,S369=1),INDEX(Zwangerschapsverlof!$B$80:$K$86,R369,3+D369),0)</f>
        <v>0</v>
      </c>
      <c r="X369" s="110">
        <f t="shared" ca="1" si="64"/>
        <v>9</v>
      </c>
    </row>
    <row r="370" spans="2:24">
      <c r="B370" s="48">
        <f t="shared" ca="1" si="57"/>
        <v>45242</v>
      </c>
      <c r="C370" s="10">
        <f t="shared" ca="1" si="65"/>
        <v>45242</v>
      </c>
      <c r="D370" s="6">
        <f t="shared" ca="1" si="58"/>
        <v>7</v>
      </c>
      <c r="E370" s="10">
        <f ca="1">VLOOKUP(C370,Vakantie!O:O,1,1)</f>
        <v>45213</v>
      </c>
      <c r="F370" s="10">
        <f ca="1">INDEX(Vakantie!P:P,MATCH(E370,Vakantie!O:O,0))</f>
        <v>45221</v>
      </c>
      <c r="G370" s="6" t="str">
        <f ca="1">INDEX(Vakantie!Q:Q,MATCH(E370,Vakantie!O:O,0))</f>
        <v>Herfst</v>
      </c>
      <c r="H370" s="6">
        <f t="shared" ca="1" si="59"/>
        <v>0</v>
      </c>
      <c r="I370" s="6">
        <f ca="1">IFERROR(  MIN(1, VLOOKUP(C370,Vakantie!Z:Z,1,0)   ),0)</f>
        <v>0</v>
      </c>
      <c r="J370" s="6">
        <f t="shared" ca="1" si="60"/>
        <v>0</v>
      </c>
      <c r="K370" s="6">
        <f t="shared" si="61"/>
        <v>0</v>
      </c>
      <c r="L370" s="10">
        <f ca="1">VLOOKUP(C370,Zwangerschapsverlof!$B$66:$B$72,1,1)</f>
        <v>0</v>
      </c>
      <c r="M370" s="10">
        <f ca="1">INDEX(Zwangerschapsverlof!$C$66:$C$72,N370)</f>
        <v>0</v>
      </c>
      <c r="N370" s="89">
        <f ca="1">MATCH(L370,Zwangerschapsverlof!$B$66:$B$72,0)</f>
        <v>1</v>
      </c>
      <c r="O370" s="6">
        <f t="shared" ca="1" si="66"/>
        <v>0</v>
      </c>
      <c r="P370" s="10">
        <f ca="1">VLOOKUP(C370,Zwangerschapsverlof!$B$80:$B$86,1,1)</f>
        <v>0</v>
      </c>
      <c r="Q370" s="10">
        <f ca="1">INDEX(Zwangerschapsverlof!$C$80:$C$86,R370)</f>
        <v>0</v>
      </c>
      <c r="R370" s="89">
        <f ca="1">MATCH(P370,Zwangerschapsverlof!$B$80:$B$86,0)</f>
        <v>1</v>
      </c>
      <c r="S370" s="6">
        <f t="shared" ca="1" si="67"/>
        <v>0</v>
      </c>
      <c r="T370" s="37">
        <f t="shared" ca="1" si="62"/>
        <v>0</v>
      </c>
      <c r="U370" s="49">
        <f t="shared" si="63"/>
        <v>0</v>
      </c>
      <c r="V370" s="37">
        <f ca="1">IF(AND(H370=0,I370=0,O370=1),INDEX(Zwangerschapsverlof!$B$66:$K$72,N370,3+D370),0)</f>
        <v>0</v>
      </c>
      <c r="W370" s="37">
        <f ca="1">IF(AND(H370=0,I370=0,S370=1),INDEX(Zwangerschapsverlof!$B$80:$K$86,R370,3+D370),0)</f>
        <v>0</v>
      </c>
      <c r="X370" s="110">
        <f t="shared" ca="1" si="64"/>
        <v>9</v>
      </c>
    </row>
    <row r="371" spans="2:24">
      <c r="B371" s="48">
        <f t="shared" ca="1" si="57"/>
        <v>45243</v>
      </c>
      <c r="C371" s="10">
        <f t="shared" ca="1" si="65"/>
        <v>45243</v>
      </c>
      <c r="D371" s="6">
        <f t="shared" ca="1" si="58"/>
        <v>1</v>
      </c>
      <c r="E371" s="10">
        <f ca="1">VLOOKUP(C371,Vakantie!O:O,1,1)</f>
        <v>45213</v>
      </c>
      <c r="F371" s="10">
        <f ca="1">INDEX(Vakantie!P:P,MATCH(E371,Vakantie!O:O,0))</f>
        <v>45221</v>
      </c>
      <c r="G371" s="6" t="str">
        <f ca="1">INDEX(Vakantie!Q:Q,MATCH(E371,Vakantie!O:O,0))</f>
        <v>Herfst</v>
      </c>
      <c r="H371" s="6">
        <f t="shared" ca="1" si="59"/>
        <v>0</v>
      </c>
      <c r="I371" s="6">
        <f ca="1">IFERROR(  MIN(1, VLOOKUP(C371,Vakantie!Z:Z,1,0)   ),0)</f>
        <v>0</v>
      </c>
      <c r="J371" s="6">
        <f t="shared" ca="1" si="60"/>
        <v>0</v>
      </c>
      <c r="K371" s="6">
        <f t="shared" si="61"/>
        <v>0</v>
      </c>
      <c r="L371" s="10">
        <f ca="1">VLOOKUP(C371,Zwangerschapsverlof!$B$66:$B$72,1,1)</f>
        <v>0</v>
      </c>
      <c r="M371" s="10">
        <f ca="1">INDEX(Zwangerschapsverlof!$C$66:$C$72,N371)</f>
        <v>0</v>
      </c>
      <c r="N371" s="89">
        <f ca="1">MATCH(L371,Zwangerschapsverlof!$B$66:$B$72,0)</f>
        <v>1</v>
      </c>
      <c r="O371" s="6">
        <f t="shared" ca="1" si="66"/>
        <v>0</v>
      </c>
      <c r="P371" s="10">
        <f ca="1">VLOOKUP(C371,Zwangerschapsverlof!$B$80:$B$86,1,1)</f>
        <v>0</v>
      </c>
      <c r="Q371" s="10">
        <f ca="1">INDEX(Zwangerschapsverlof!$C$80:$C$86,R371)</f>
        <v>0</v>
      </c>
      <c r="R371" s="89">
        <f ca="1">MATCH(P371,Zwangerschapsverlof!$B$80:$B$86,0)</f>
        <v>1</v>
      </c>
      <c r="S371" s="6">
        <f t="shared" ca="1" si="67"/>
        <v>0</v>
      </c>
      <c r="T371" s="37">
        <f t="shared" ca="1" si="62"/>
        <v>0</v>
      </c>
      <c r="U371" s="49">
        <f t="shared" si="63"/>
        <v>0</v>
      </c>
      <c r="V371" s="37">
        <f ca="1">IF(AND(H371=0,I371=0,O371=1),INDEX(Zwangerschapsverlof!$B$66:$K$72,N371,3+D371),0)</f>
        <v>0</v>
      </c>
      <c r="W371" s="37">
        <f ca="1">IF(AND(H371=0,I371=0,S371=1),INDEX(Zwangerschapsverlof!$B$80:$K$86,R371,3+D371),0)</f>
        <v>0</v>
      </c>
      <c r="X371" s="110">
        <f t="shared" ca="1" si="64"/>
        <v>9</v>
      </c>
    </row>
    <row r="372" spans="2:24">
      <c r="B372" s="48">
        <f t="shared" ca="1" si="57"/>
        <v>45244</v>
      </c>
      <c r="C372" s="10">
        <f t="shared" ca="1" si="65"/>
        <v>45244</v>
      </c>
      <c r="D372" s="6">
        <f t="shared" ca="1" si="58"/>
        <v>2</v>
      </c>
      <c r="E372" s="10">
        <f ca="1">VLOOKUP(C372,Vakantie!O:O,1,1)</f>
        <v>45213</v>
      </c>
      <c r="F372" s="10">
        <f ca="1">INDEX(Vakantie!P:P,MATCH(E372,Vakantie!O:O,0))</f>
        <v>45221</v>
      </c>
      <c r="G372" s="6" t="str">
        <f ca="1">INDEX(Vakantie!Q:Q,MATCH(E372,Vakantie!O:O,0))</f>
        <v>Herfst</v>
      </c>
      <c r="H372" s="6">
        <f t="shared" ca="1" si="59"/>
        <v>0</v>
      </c>
      <c r="I372" s="6">
        <f ca="1">IFERROR(  MIN(1, VLOOKUP(C372,Vakantie!Z:Z,1,0)   ),0)</f>
        <v>0</v>
      </c>
      <c r="J372" s="6">
        <f t="shared" ca="1" si="60"/>
        <v>0</v>
      </c>
      <c r="K372" s="6">
        <f t="shared" si="61"/>
        <v>0</v>
      </c>
      <c r="L372" s="10">
        <f ca="1">VLOOKUP(C372,Zwangerschapsverlof!$B$66:$B$72,1,1)</f>
        <v>0</v>
      </c>
      <c r="M372" s="10">
        <f ca="1">INDEX(Zwangerschapsverlof!$C$66:$C$72,N372)</f>
        <v>0</v>
      </c>
      <c r="N372" s="89">
        <f ca="1">MATCH(L372,Zwangerschapsverlof!$B$66:$B$72,0)</f>
        <v>1</v>
      </c>
      <c r="O372" s="6">
        <f t="shared" ca="1" si="66"/>
        <v>0</v>
      </c>
      <c r="P372" s="10">
        <f ca="1">VLOOKUP(C372,Zwangerschapsverlof!$B$80:$B$86,1,1)</f>
        <v>0</v>
      </c>
      <c r="Q372" s="10">
        <f ca="1">INDEX(Zwangerschapsverlof!$C$80:$C$86,R372)</f>
        <v>0</v>
      </c>
      <c r="R372" s="89">
        <f ca="1">MATCH(P372,Zwangerschapsverlof!$B$80:$B$86,0)</f>
        <v>1</v>
      </c>
      <c r="S372" s="6">
        <f t="shared" ca="1" si="67"/>
        <v>0</v>
      </c>
      <c r="T372" s="37">
        <f t="shared" ca="1" si="62"/>
        <v>0</v>
      </c>
      <c r="U372" s="49">
        <f t="shared" si="63"/>
        <v>0</v>
      </c>
      <c r="V372" s="37">
        <f ca="1">IF(AND(H372=0,I372=0,O372=1),INDEX(Zwangerschapsverlof!$B$66:$K$72,N372,3+D372),0)</f>
        <v>0</v>
      </c>
      <c r="W372" s="37">
        <f ca="1">IF(AND(H372=0,I372=0,S372=1),INDEX(Zwangerschapsverlof!$B$80:$K$86,R372,3+D372),0)</f>
        <v>0</v>
      </c>
      <c r="X372" s="110">
        <f t="shared" ca="1" si="64"/>
        <v>9</v>
      </c>
    </row>
    <row r="373" spans="2:24">
      <c r="B373" s="48">
        <f t="shared" ref="B373:B436" ca="1" si="68">C373</f>
        <v>45245</v>
      </c>
      <c r="C373" s="10">
        <f t="shared" ca="1" si="65"/>
        <v>45245</v>
      </c>
      <c r="D373" s="6">
        <f t="shared" ref="D373:D436" ca="1" si="69">WEEKDAY(C373,11)</f>
        <v>3</v>
      </c>
      <c r="E373" s="10">
        <f ca="1">VLOOKUP(C373,Vakantie!O:O,1,1)</f>
        <v>45213</v>
      </c>
      <c r="F373" s="10">
        <f ca="1">INDEX(Vakantie!P:P,MATCH(E373,Vakantie!O:O,0))</f>
        <v>45221</v>
      </c>
      <c r="G373" s="6" t="str">
        <f ca="1">INDEX(Vakantie!Q:Q,MATCH(E373,Vakantie!O:O,0))</f>
        <v>Herfst</v>
      </c>
      <c r="H373" s="6">
        <f t="shared" ref="H373:H436" ca="1" si="70">IF(AND(C373&gt;=E373,C373&lt;=F373),1,0)</f>
        <v>0</v>
      </c>
      <c r="I373" s="6">
        <f ca="1">IFERROR(  MIN(1, VLOOKUP(C373,Vakantie!Z:Z,1,0)   ),0)</f>
        <v>0</v>
      </c>
      <c r="J373" s="6">
        <f t="shared" ca="1" si="60"/>
        <v>0</v>
      </c>
      <c r="K373" s="6">
        <f t="shared" si="61"/>
        <v>0</v>
      </c>
      <c r="L373" s="10">
        <f ca="1">VLOOKUP(C373,Zwangerschapsverlof!$B$66:$B$72,1,1)</f>
        <v>0</v>
      </c>
      <c r="M373" s="10">
        <f ca="1">INDEX(Zwangerschapsverlof!$C$66:$C$72,N373)</f>
        <v>0</v>
      </c>
      <c r="N373" s="89">
        <f ca="1">MATCH(L373,Zwangerschapsverlof!$B$66:$B$72,0)</f>
        <v>1</v>
      </c>
      <c r="O373" s="6">
        <f t="shared" ref="O373:O436" ca="1" si="71">IF(AND(C373&gt;=L373,C373&lt;=M373),1,0)</f>
        <v>0</v>
      </c>
      <c r="P373" s="10">
        <f ca="1">VLOOKUP(C373,Zwangerschapsverlof!$B$80:$B$86,1,1)</f>
        <v>0</v>
      </c>
      <c r="Q373" s="10">
        <f ca="1">INDEX(Zwangerschapsverlof!$C$80:$C$86,R373)</f>
        <v>0</v>
      </c>
      <c r="R373" s="89">
        <f ca="1">MATCH(P373,Zwangerschapsverlof!$B$80:$B$86,0)</f>
        <v>1</v>
      </c>
      <c r="S373" s="6">
        <f t="shared" ref="S373:S436" ca="1" si="72">IF(AND(C373&gt;=P373,C373&lt;=Q373),1,0)</f>
        <v>0</v>
      </c>
      <c r="T373" s="37">
        <f t="shared" ca="1" si="62"/>
        <v>0</v>
      </c>
      <c r="U373" s="49">
        <f t="shared" si="63"/>
        <v>0</v>
      </c>
      <c r="V373" s="37">
        <f ca="1">IF(AND(H373=0,I373=0,O373=1),INDEX(Zwangerschapsverlof!$B$66:$K$72,N373,3+D373),0)</f>
        <v>0</v>
      </c>
      <c r="W373" s="37">
        <f ca="1">IF(AND(H373=0,I373=0,S373=1),INDEX(Zwangerschapsverlof!$B$80:$K$86,R373,3+D373),0)</f>
        <v>0</v>
      </c>
      <c r="X373" s="110">
        <f t="shared" ca="1" si="64"/>
        <v>9</v>
      </c>
    </row>
    <row r="374" spans="2:24">
      <c r="B374" s="48">
        <f t="shared" ca="1" si="68"/>
        <v>45246</v>
      </c>
      <c r="C374" s="10">
        <f t="shared" ca="1" si="65"/>
        <v>45246</v>
      </c>
      <c r="D374" s="6">
        <f t="shared" ca="1" si="69"/>
        <v>4</v>
      </c>
      <c r="E374" s="10">
        <f ca="1">VLOOKUP(C374,Vakantie!O:O,1,1)</f>
        <v>45213</v>
      </c>
      <c r="F374" s="10">
        <f ca="1">INDEX(Vakantie!P:P,MATCH(E374,Vakantie!O:O,0))</f>
        <v>45221</v>
      </c>
      <c r="G374" s="6" t="str">
        <f ca="1">INDEX(Vakantie!Q:Q,MATCH(E374,Vakantie!O:O,0))</f>
        <v>Herfst</v>
      </c>
      <c r="H374" s="6">
        <f t="shared" ca="1" si="70"/>
        <v>0</v>
      </c>
      <c r="I374" s="6">
        <f ca="1">IFERROR(  MIN(1, VLOOKUP(C374,Vakantie!Z:Z,1,0)   ),0)</f>
        <v>0</v>
      </c>
      <c r="J374" s="6">
        <f t="shared" ca="1" si="60"/>
        <v>0</v>
      </c>
      <c r="K374" s="6">
        <f t="shared" si="61"/>
        <v>0</v>
      </c>
      <c r="L374" s="10">
        <f ca="1">VLOOKUP(C374,Zwangerschapsverlof!$B$66:$B$72,1,1)</f>
        <v>0</v>
      </c>
      <c r="M374" s="10">
        <f ca="1">INDEX(Zwangerschapsverlof!$C$66:$C$72,N374)</f>
        <v>0</v>
      </c>
      <c r="N374" s="89">
        <f ca="1">MATCH(L374,Zwangerschapsverlof!$B$66:$B$72,0)</f>
        <v>1</v>
      </c>
      <c r="O374" s="6">
        <f t="shared" ca="1" si="71"/>
        <v>0</v>
      </c>
      <c r="P374" s="10">
        <f ca="1">VLOOKUP(C374,Zwangerschapsverlof!$B$80:$B$86,1,1)</f>
        <v>0</v>
      </c>
      <c r="Q374" s="10">
        <f ca="1">INDEX(Zwangerschapsverlof!$C$80:$C$86,R374)</f>
        <v>0</v>
      </c>
      <c r="R374" s="89">
        <f ca="1">MATCH(P374,Zwangerschapsverlof!$B$80:$B$86,0)</f>
        <v>1</v>
      </c>
      <c r="S374" s="6">
        <f t="shared" ca="1" si="72"/>
        <v>0</v>
      </c>
      <c r="T374" s="37">
        <f t="shared" ca="1" si="62"/>
        <v>0</v>
      </c>
      <c r="U374" s="49">
        <f t="shared" si="63"/>
        <v>0</v>
      </c>
      <c r="V374" s="37">
        <f ca="1">IF(AND(H374=0,I374=0,O374=1),INDEX(Zwangerschapsverlof!$B$66:$K$72,N374,3+D374),0)</f>
        <v>0</v>
      </c>
      <c r="W374" s="37">
        <f ca="1">IF(AND(H374=0,I374=0,S374=1),INDEX(Zwangerschapsverlof!$B$80:$K$86,R374,3+D374),0)</f>
        <v>0</v>
      </c>
      <c r="X374" s="110">
        <f t="shared" ca="1" si="64"/>
        <v>9</v>
      </c>
    </row>
    <row r="375" spans="2:24">
      <c r="B375" s="48">
        <f t="shared" ca="1" si="68"/>
        <v>45247</v>
      </c>
      <c r="C375" s="10">
        <f t="shared" ca="1" si="65"/>
        <v>45247</v>
      </c>
      <c r="D375" s="6">
        <f t="shared" ca="1" si="69"/>
        <v>5</v>
      </c>
      <c r="E375" s="10">
        <f ca="1">VLOOKUP(C375,Vakantie!O:O,1,1)</f>
        <v>45213</v>
      </c>
      <c r="F375" s="10">
        <f ca="1">INDEX(Vakantie!P:P,MATCH(E375,Vakantie!O:O,0))</f>
        <v>45221</v>
      </c>
      <c r="G375" s="6" t="str">
        <f ca="1">INDEX(Vakantie!Q:Q,MATCH(E375,Vakantie!O:O,0))</f>
        <v>Herfst</v>
      </c>
      <c r="H375" s="6">
        <f t="shared" ca="1" si="70"/>
        <v>0</v>
      </c>
      <c r="I375" s="6">
        <f ca="1">IFERROR(  MIN(1, VLOOKUP(C375,Vakantie!Z:Z,1,0)   ),0)</f>
        <v>0</v>
      </c>
      <c r="J375" s="6">
        <f t="shared" ca="1" si="60"/>
        <v>0</v>
      </c>
      <c r="K375" s="6">
        <f t="shared" si="61"/>
        <v>0</v>
      </c>
      <c r="L375" s="10">
        <f ca="1">VLOOKUP(C375,Zwangerschapsverlof!$B$66:$B$72,1,1)</f>
        <v>0</v>
      </c>
      <c r="M375" s="10">
        <f ca="1">INDEX(Zwangerschapsverlof!$C$66:$C$72,N375)</f>
        <v>0</v>
      </c>
      <c r="N375" s="89">
        <f ca="1">MATCH(L375,Zwangerschapsverlof!$B$66:$B$72,0)</f>
        <v>1</v>
      </c>
      <c r="O375" s="6">
        <f t="shared" ca="1" si="71"/>
        <v>0</v>
      </c>
      <c r="P375" s="10">
        <f ca="1">VLOOKUP(C375,Zwangerschapsverlof!$B$80:$B$86,1,1)</f>
        <v>0</v>
      </c>
      <c r="Q375" s="10">
        <f ca="1">INDEX(Zwangerschapsverlof!$C$80:$C$86,R375)</f>
        <v>0</v>
      </c>
      <c r="R375" s="89">
        <f ca="1">MATCH(P375,Zwangerschapsverlof!$B$80:$B$86,0)</f>
        <v>1</v>
      </c>
      <c r="S375" s="6">
        <f t="shared" ca="1" si="72"/>
        <v>0</v>
      </c>
      <c r="T375" s="37">
        <f t="shared" ca="1" si="62"/>
        <v>0</v>
      </c>
      <c r="U375" s="49">
        <f t="shared" si="63"/>
        <v>0</v>
      </c>
      <c r="V375" s="37">
        <f ca="1">IF(AND(H375=0,I375=0,O375=1),INDEX(Zwangerschapsverlof!$B$66:$K$72,N375,3+D375),0)</f>
        <v>0</v>
      </c>
      <c r="W375" s="37">
        <f ca="1">IF(AND(H375=0,I375=0,S375=1),INDEX(Zwangerschapsverlof!$B$80:$K$86,R375,3+D375),0)</f>
        <v>0</v>
      </c>
      <c r="X375" s="110">
        <f t="shared" ca="1" si="64"/>
        <v>9</v>
      </c>
    </row>
    <row r="376" spans="2:24">
      <c r="B376" s="48">
        <f t="shared" ca="1" si="68"/>
        <v>45248</v>
      </c>
      <c r="C376" s="10">
        <f t="shared" ca="1" si="65"/>
        <v>45248</v>
      </c>
      <c r="D376" s="6">
        <f t="shared" ca="1" si="69"/>
        <v>6</v>
      </c>
      <c r="E376" s="10">
        <f ca="1">VLOOKUP(C376,Vakantie!O:O,1,1)</f>
        <v>45213</v>
      </c>
      <c r="F376" s="10">
        <f ca="1">INDEX(Vakantie!P:P,MATCH(E376,Vakantie!O:O,0))</f>
        <v>45221</v>
      </c>
      <c r="G376" s="6" t="str">
        <f ca="1">INDEX(Vakantie!Q:Q,MATCH(E376,Vakantie!O:O,0))</f>
        <v>Herfst</v>
      </c>
      <c r="H376" s="6">
        <f t="shared" ca="1" si="70"/>
        <v>0</v>
      </c>
      <c r="I376" s="6">
        <f ca="1">IFERROR(  MIN(1, VLOOKUP(C376,Vakantie!Z:Z,1,0)   ),0)</f>
        <v>0</v>
      </c>
      <c r="J376" s="6">
        <f t="shared" ca="1" si="60"/>
        <v>0</v>
      </c>
      <c r="K376" s="6">
        <f t="shared" si="61"/>
        <v>0</v>
      </c>
      <c r="L376" s="10">
        <f ca="1">VLOOKUP(C376,Zwangerschapsverlof!$B$66:$B$72,1,1)</f>
        <v>0</v>
      </c>
      <c r="M376" s="10">
        <f ca="1">INDEX(Zwangerschapsverlof!$C$66:$C$72,N376)</f>
        <v>0</v>
      </c>
      <c r="N376" s="89">
        <f ca="1">MATCH(L376,Zwangerschapsverlof!$B$66:$B$72,0)</f>
        <v>1</v>
      </c>
      <c r="O376" s="6">
        <f t="shared" ca="1" si="71"/>
        <v>0</v>
      </c>
      <c r="P376" s="10">
        <f ca="1">VLOOKUP(C376,Zwangerschapsverlof!$B$80:$B$86,1,1)</f>
        <v>0</v>
      </c>
      <c r="Q376" s="10">
        <f ca="1">INDEX(Zwangerschapsverlof!$C$80:$C$86,R376)</f>
        <v>0</v>
      </c>
      <c r="R376" s="89">
        <f ca="1">MATCH(P376,Zwangerschapsverlof!$B$80:$B$86,0)</f>
        <v>1</v>
      </c>
      <c r="S376" s="6">
        <f t="shared" ca="1" si="72"/>
        <v>0</v>
      </c>
      <c r="T376" s="37">
        <f t="shared" ca="1" si="62"/>
        <v>0</v>
      </c>
      <c r="U376" s="49">
        <f t="shared" si="63"/>
        <v>0</v>
      </c>
      <c r="V376" s="37">
        <f ca="1">IF(AND(H376=0,I376=0,O376=1),INDEX(Zwangerschapsverlof!$B$66:$K$72,N376,3+D376),0)</f>
        <v>0</v>
      </c>
      <c r="W376" s="37">
        <f ca="1">IF(AND(H376=0,I376=0,S376=1),INDEX(Zwangerschapsverlof!$B$80:$K$86,R376,3+D376),0)</f>
        <v>0</v>
      </c>
      <c r="X376" s="110">
        <f t="shared" ca="1" si="64"/>
        <v>9</v>
      </c>
    </row>
    <row r="377" spans="2:24">
      <c r="B377" s="48">
        <f t="shared" ca="1" si="68"/>
        <v>45249</v>
      </c>
      <c r="C377" s="10">
        <f t="shared" ca="1" si="65"/>
        <v>45249</v>
      </c>
      <c r="D377" s="6">
        <f t="shared" ca="1" si="69"/>
        <v>7</v>
      </c>
      <c r="E377" s="10">
        <f ca="1">VLOOKUP(C377,Vakantie!O:O,1,1)</f>
        <v>45213</v>
      </c>
      <c r="F377" s="10">
        <f ca="1">INDEX(Vakantie!P:P,MATCH(E377,Vakantie!O:O,0))</f>
        <v>45221</v>
      </c>
      <c r="G377" s="6" t="str">
        <f ca="1">INDEX(Vakantie!Q:Q,MATCH(E377,Vakantie!O:O,0))</f>
        <v>Herfst</v>
      </c>
      <c r="H377" s="6">
        <f t="shared" ca="1" si="70"/>
        <v>0</v>
      </c>
      <c r="I377" s="6">
        <f ca="1">IFERROR(  MIN(1, VLOOKUP(C377,Vakantie!Z:Z,1,0)   ),0)</f>
        <v>0</v>
      </c>
      <c r="J377" s="6">
        <f t="shared" ca="1" si="60"/>
        <v>0</v>
      </c>
      <c r="K377" s="6">
        <f t="shared" si="61"/>
        <v>0</v>
      </c>
      <c r="L377" s="10">
        <f ca="1">VLOOKUP(C377,Zwangerschapsverlof!$B$66:$B$72,1,1)</f>
        <v>0</v>
      </c>
      <c r="M377" s="10">
        <f ca="1">INDEX(Zwangerschapsverlof!$C$66:$C$72,N377)</f>
        <v>0</v>
      </c>
      <c r="N377" s="89">
        <f ca="1">MATCH(L377,Zwangerschapsverlof!$B$66:$B$72,0)</f>
        <v>1</v>
      </c>
      <c r="O377" s="6">
        <f t="shared" ca="1" si="71"/>
        <v>0</v>
      </c>
      <c r="P377" s="10">
        <f ca="1">VLOOKUP(C377,Zwangerschapsverlof!$B$80:$B$86,1,1)</f>
        <v>0</v>
      </c>
      <c r="Q377" s="10">
        <f ca="1">INDEX(Zwangerschapsverlof!$C$80:$C$86,R377)</f>
        <v>0</v>
      </c>
      <c r="R377" s="89">
        <f ca="1">MATCH(P377,Zwangerschapsverlof!$B$80:$B$86,0)</f>
        <v>1</v>
      </c>
      <c r="S377" s="6">
        <f t="shared" ca="1" si="72"/>
        <v>0</v>
      </c>
      <c r="T377" s="37">
        <f t="shared" ca="1" si="62"/>
        <v>0</v>
      </c>
      <c r="U377" s="49">
        <f t="shared" si="63"/>
        <v>0</v>
      </c>
      <c r="V377" s="37">
        <f ca="1">IF(AND(H377=0,I377=0,O377=1),INDEX(Zwangerschapsverlof!$B$66:$K$72,N377,3+D377),0)</f>
        <v>0</v>
      </c>
      <c r="W377" s="37">
        <f ca="1">IF(AND(H377=0,I377=0,S377=1),INDEX(Zwangerschapsverlof!$B$80:$K$86,R377,3+D377),0)</f>
        <v>0</v>
      </c>
      <c r="X377" s="110">
        <f t="shared" ca="1" si="64"/>
        <v>9</v>
      </c>
    </row>
    <row r="378" spans="2:24">
      <c r="B378" s="48">
        <f t="shared" ca="1" si="68"/>
        <v>45250</v>
      </c>
      <c r="C378" s="10">
        <f t="shared" ca="1" si="65"/>
        <v>45250</v>
      </c>
      <c r="D378" s="6">
        <f t="shared" ca="1" si="69"/>
        <v>1</v>
      </c>
      <c r="E378" s="10">
        <f ca="1">VLOOKUP(C378,Vakantie!O:O,1,1)</f>
        <v>45213</v>
      </c>
      <c r="F378" s="10">
        <f ca="1">INDEX(Vakantie!P:P,MATCH(E378,Vakantie!O:O,0))</f>
        <v>45221</v>
      </c>
      <c r="G378" s="6" t="str">
        <f ca="1">INDEX(Vakantie!Q:Q,MATCH(E378,Vakantie!O:O,0))</f>
        <v>Herfst</v>
      </c>
      <c r="H378" s="6">
        <f t="shared" ca="1" si="70"/>
        <v>0</v>
      </c>
      <c r="I378" s="6">
        <f ca="1">IFERROR(  MIN(1, VLOOKUP(C378,Vakantie!Z:Z,1,0)   ),0)</f>
        <v>0</v>
      </c>
      <c r="J378" s="6">
        <f t="shared" ca="1" si="60"/>
        <v>0</v>
      </c>
      <c r="K378" s="6">
        <f t="shared" si="61"/>
        <v>0</v>
      </c>
      <c r="L378" s="10">
        <f ca="1">VLOOKUP(C378,Zwangerschapsverlof!$B$66:$B$72,1,1)</f>
        <v>0</v>
      </c>
      <c r="M378" s="10">
        <f ca="1">INDEX(Zwangerschapsverlof!$C$66:$C$72,N378)</f>
        <v>0</v>
      </c>
      <c r="N378" s="89">
        <f ca="1">MATCH(L378,Zwangerschapsverlof!$B$66:$B$72,0)</f>
        <v>1</v>
      </c>
      <c r="O378" s="6">
        <f t="shared" ca="1" si="71"/>
        <v>0</v>
      </c>
      <c r="P378" s="10">
        <f ca="1">VLOOKUP(C378,Zwangerschapsverlof!$B$80:$B$86,1,1)</f>
        <v>0</v>
      </c>
      <c r="Q378" s="10">
        <f ca="1">INDEX(Zwangerschapsverlof!$C$80:$C$86,R378)</f>
        <v>0</v>
      </c>
      <c r="R378" s="89">
        <f ca="1">MATCH(P378,Zwangerschapsverlof!$B$80:$B$86,0)</f>
        <v>1</v>
      </c>
      <c r="S378" s="6">
        <f t="shared" ca="1" si="72"/>
        <v>0</v>
      </c>
      <c r="T378" s="37">
        <f t="shared" ca="1" si="62"/>
        <v>0</v>
      </c>
      <c r="U378" s="49">
        <f t="shared" si="63"/>
        <v>0</v>
      </c>
      <c r="V378" s="37">
        <f ca="1">IF(AND(H378=0,I378=0,O378=1),INDEX(Zwangerschapsverlof!$B$66:$K$72,N378,3+D378),0)</f>
        <v>0</v>
      </c>
      <c r="W378" s="37">
        <f ca="1">IF(AND(H378=0,I378=0,S378=1),INDEX(Zwangerschapsverlof!$B$80:$K$86,R378,3+D378),0)</f>
        <v>0</v>
      </c>
      <c r="X378" s="110">
        <f t="shared" ca="1" si="64"/>
        <v>9</v>
      </c>
    </row>
    <row r="379" spans="2:24">
      <c r="B379" s="48">
        <f t="shared" ca="1" si="68"/>
        <v>45251</v>
      </c>
      <c r="C379" s="10">
        <f t="shared" ca="1" si="65"/>
        <v>45251</v>
      </c>
      <c r="D379" s="6">
        <f t="shared" ca="1" si="69"/>
        <v>2</v>
      </c>
      <c r="E379" s="10">
        <f ca="1">VLOOKUP(C379,Vakantie!O:O,1,1)</f>
        <v>45213</v>
      </c>
      <c r="F379" s="10">
        <f ca="1">INDEX(Vakantie!P:P,MATCH(E379,Vakantie!O:O,0))</f>
        <v>45221</v>
      </c>
      <c r="G379" s="6" t="str">
        <f ca="1">INDEX(Vakantie!Q:Q,MATCH(E379,Vakantie!O:O,0))</f>
        <v>Herfst</v>
      </c>
      <c r="H379" s="6">
        <f t="shared" ca="1" si="70"/>
        <v>0</v>
      </c>
      <c r="I379" s="6">
        <f ca="1">IFERROR(  MIN(1, VLOOKUP(C379,Vakantie!Z:Z,1,0)   ),0)</f>
        <v>0</v>
      </c>
      <c r="J379" s="6">
        <f t="shared" ca="1" si="60"/>
        <v>0</v>
      </c>
      <c r="K379" s="6">
        <f t="shared" si="61"/>
        <v>0</v>
      </c>
      <c r="L379" s="10">
        <f ca="1">VLOOKUP(C379,Zwangerschapsverlof!$B$66:$B$72,1,1)</f>
        <v>0</v>
      </c>
      <c r="M379" s="10">
        <f ca="1">INDEX(Zwangerschapsverlof!$C$66:$C$72,N379)</f>
        <v>0</v>
      </c>
      <c r="N379" s="89">
        <f ca="1">MATCH(L379,Zwangerschapsverlof!$B$66:$B$72,0)</f>
        <v>1</v>
      </c>
      <c r="O379" s="6">
        <f t="shared" ca="1" si="71"/>
        <v>0</v>
      </c>
      <c r="P379" s="10">
        <f ca="1">VLOOKUP(C379,Zwangerschapsverlof!$B$80:$B$86,1,1)</f>
        <v>0</v>
      </c>
      <c r="Q379" s="10">
        <f ca="1">INDEX(Zwangerschapsverlof!$C$80:$C$86,R379)</f>
        <v>0</v>
      </c>
      <c r="R379" s="89">
        <f ca="1">MATCH(P379,Zwangerschapsverlof!$B$80:$B$86,0)</f>
        <v>1</v>
      </c>
      <c r="S379" s="6">
        <f t="shared" ca="1" si="72"/>
        <v>0</v>
      </c>
      <c r="T379" s="37">
        <f t="shared" ca="1" si="62"/>
        <v>0</v>
      </c>
      <c r="U379" s="49">
        <f t="shared" si="63"/>
        <v>0</v>
      </c>
      <c r="V379" s="37">
        <f ca="1">IF(AND(H379=0,I379=0,O379=1),INDEX(Zwangerschapsverlof!$B$66:$K$72,N379,3+D379),0)</f>
        <v>0</v>
      </c>
      <c r="W379" s="37">
        <f ca="1">IF(AND(H379=0,I379=0,S379=1),INDEX(Zwangerschapsverlof!$B$80:$K$86,R379,3+D379),0)</f>
        <v>0</v>
      </c>
      <c r="X379" s="110">
        <f t="shared" ca="1" si="64"/>
        <v>9</v>
      </c>
    </row>
    <row r="380" spans="2:24">
      <c r="B380" s="48">
        <f t="shared" ca="1" si="68"/>
        <v>45252</v>
      </c>
      <c r="C380" s="10">
        <f t="shared" ca="1" si="65"/>
        <v>45252</v>
      </c>
      <c r="D380" s="6">
        <f t="shared" ca="1" si="69"/>
        <v>3</v>
      </c>
      <c r="E380" s="10">
        <f ca="1">VLOOKUP(C380,Vakantie!O:O,1,1)</f>
        <v>45213</v>
      </c>
      <c r="F380" s="10">
        <f ca="1">INDEX(Vakantie!P:P,MATCH(E380,Vakantie!O:O,0))</f>
        <v>45221</v>
      </c>
      <c r="G380" s="6" t="str">
        <f ca="1">INDEX(Vakantie!Q:Q,MATCH(E380,Vakantie!O:O,0))</f>
        <v>Herfst</v>
      </c>
      <c r="H380" s="6">
        <f t="shared" ca="1" si="70"/>
        <v>0</v>
      </c>
      <c r="I380" s="6">
        <f ca="1">IFERROR(  MIN(1, VLOOKUP(C380,Vakantie!Z:Z,1,0)   ),0)</f>
        <v>0</v>
      </c>
      <c r="J380" s="6">
        <f t="shared" ca="1" si="60"/>
        <v>0</v>
      </c>
      <c r="K380" s="6">
        <f t="shared" si="61"/>
        <v>0</v>
      </c>
      <c r="L380" s="10">
        <f ca="1">VLOOKUP(C380,Zwangerschapsverlof!$B$66:$B$72,1,1)</f>
        <v>0</v>
      </c>
      <c r="M380" s="10">
        <f ca="1">INDEX(Zwangerschapsverlof!$C$66:$C$72,N380)</f>
        <v>0</v>
      </c>
      <c r="N380" s="89">
        <f ca="1">MATCH(L380,Zwangerschapsverlof!$B$66:$B$72,0)</f>
        <v>1</v>
      </c>
      <c r="O380" s="6">
        <f t="shared" ca="1" si="71"/>
        <v>0</v>
      </c>
      <c r="P380" s="10">
        <f ca="1">VLOOKUP(C380,Zwangerschapsverlof!$B$80:$B$86,1,1)</f>
        <v>0</v>
      </c>
      <c r="Q380" s="10">
        <f ca="1">INDEX(Zwangerschapsverlof!$C$80:$C$86,R380)</f>
        <v>0</v>
      </c>
      <c r="R380" s="89">
        <f ca="1">MATCH(P380,Zwangerschapsverlof!$B$80:$B$86,0)</f>
        <v>1</v>
      </c>
      <c r="S380" s="6">
        <f t="shared" ca="1" si="72"/>
        <v>0</v>
      </c>
      <c r="T380" s="37">
        <f t="shared" ca="1" si="62"/>
        <v>0</v>
      </c>
      <c r="U380" s="49">
        <f t="shared" si="63"/>
        <v>0</v>
      </c>
      <c r="V380" s="37">
        <f ca="1">IF(AND(H380=0,I380=0,O380=1),INDEX(Zwangerschapsverlof!$B$66:$K$72,N380,3+D380),0)</f>
        <v>0</v>
      </c>
      <c r="W380" s="37">
        <f ca="1">IF(AND(H380=0,I380=0,S380=1),INDEX(Zwangerschapsverlof!$B$80:$K$86,R380,3+D380),0)</f>
        <v>0</v>
      </c>
      <c r="X380" s="110">
        <f t="shared" ca="1" si="64"/>
        <v>9</v>
      </c>
    </row>
    <row r="381" spans="2:24">
      <c r="B381" s="48">
        <f t="shared" ca="1" si="68"/>
        <v>45253</v>
      </c>
      <c r="C381" s="10">
        <f t="shared" ca="1" si="65"/>
        <v>45253</v>
      </c>
      <c r="D381" s="6">
        <f t="shared" ca="1" si="69"/>
        <v>4</v>
      </c>
      <c r="E381" s="10">
        <f ca="1">VLOOKUP(C381,Vakantie!O:O,1,1)</f>
        <v>45213</v>
      </c>
      <c r="F381" s="10">
        <f ca="1">INDEX(Vakantie!P:P,MATCH(E381,Vakantie!O:O,0))</f>
        <v>45221</v>
      </c>
      <c r="G381" s="6" t="str">
        <f ca="1">INDEX(Vakantie!Q:Q,MATCH(E381,Vakantie!O:O,0))</f>
        <v>Herfst</v>
      </c>
      <c r="H381" s="6">
        <f t="shared" ca="1" si="70"/>
        <v>0</v>
      </c>
      <c r="I381" s="6">
        <f ca="1">IFERROR(  MIN(1, VLOOKUP(C381,Vakantie!Z:Z,1,0)   ),0)</f>
        <v>0</v>
      </c>
      <c r="J381" s="6">
        <f t="shared" ca="1" si="60"/>
        <v>0</v>
      </c>
      <c r="K381" s="6">
        <f t="shared" si="61"/>
        <v>0</v>
      </c>
      <c r="L381" s="10">
        <f ca="1">VLOOKUP(C381,Zwangerschapsverlof!$B$66:$B$72,1,1)</f>
        <v>0</v>
      </c>
      <c r="M381" s="10">
        <f ca="1">INDEX(Zwangerschapsverlof!$C$66:$C$72,N381)</f>
        <v>0</v>
      </c>
      <c r="N381" s="89">
        <f ca="1">MATCH(L381,Zwangerschapsverlof!$B$66:$B$72,0)</f>
        <v>1</v>
      </c>
      <c r="O381" s="6">
        <f t="shared" ca="1" si="71"/>
        <v>0</v>
      </c>
      <c r="P381" s="10">
        <f ca="1">VLOOKUP(C381,Zwangerschapsverlof!$B$80:$B$86,1,1)</f>
        <v>0</v>
      </c>
      <c r="Q381" s="10">
        <f ca="1">INDEX(Zwangerschapsverlof!$C$80:$C$86,R381)</f>
        <v>0</v>
      </c>
      <c r="R381" s="89">
        <f ca="1">MATCH(P381,Zwangerschapsverlof!$B$80:$B$86,0)</f>
        <v>1</v>
      </c>
      <c r="S381" s="6">
        <f t="shared" ca="1" si="72"/>
        <v>0</v>
      </c>
      <c r="T381" s="37">
        <f t="shared" ca="1" si="62"/>
        <v>0</v>
      </c>
      <c r="U381" s="49">
        <f t="shared" si="63"/>
        <v>0</v>
      </c>
      <c r="V381" s="37">
        <f ca="1">IF(AND(H381=0,I381=0,O381=1),INDEX(Zwangerschapsverlof!$B$66:$K$72,N381,3+D381),0)</f>
        <v>0</v>
      </c>
      <c r="W381" s="37">
        <f ca="1">IF(AND(H381=0,I381=0,S381=1),INDEX(Zwangerschapsverlof!$B$80:$K$86,R381,3+D381),0)</f>
        <v>0</v>
      </c>
      <c r="X381" s="110">
        <f t="shared" ca="1" si="64"/>
        <v>9</v>
      </c>
    </row>
    <row r="382" spans="2:24">
      <c r="B382" s="48">
        <f t="shared" ca="1" si="68"/>
        <v>45254</v>
      </c>
      <c r="C382" s="10">
        <f t="shared" ca="1" si="65"/>
        <v>45254</v>
      </c>
      <c r="D382" s="6">
        <f t="shared" ca="1" si="69"/>
        <v>5</v>
      </c>
      <c r="E382" s="10">
        <f ca="1">VLOOKUP(C382,Vakantie!O:O,1,1)</f>
        <v>45213</v>
      </c>
      <c r="F382" s="10">
        <f ca="1">INDEX(Vakantie!P:P,MATCH(E382,Vakantie!O:O,0))</f>
        <v>45221</v>
      </c>
      <c r="G382" s="6" t="str">
        <f ca="1">INDEX(Vakantie!Q:Q,MATCH(E382,Vakantie!O:O,0))</f>
        <v>Herfst</v>
      </c>
      <c r="H382" s="6">
        <f t="shared" ca="1" si="70"/>
        <v>0</v>
      </c>
      <c r="I382" s="6">
        <f ca="1">IFERROR(  MIN(1, VLOOKUP(C382,Vakantie!Z:Z,1,0)   ),0)</f>
        <v>0</v>
      </c>
      <c r="J382" s="6">
        <f t="shared" ca="1" si="60"/>
        <v>0</v>
      </c>
      <c r="K382" s="6">
        <f t="shared" si="61"/>
        <v>0</v>
      </c>
      <c r="L382" s="10">
        <f ca="1">VLOOKUP(C382,Zwangerschapsverlof!$B$66:$B$72,1,1)</f>
        <v>0</v>
      </c>
      <c r="M382" s="10">
        <f ca="1">INDEX(Zwangerschapsverlof!$C$66:$C$72,N382)</f>
        <v>0</v>
      </c>
      <c r="N382" s="89">
        <f ca="1">MATCH(L382,Zwangerschapsverlof!$B$66:$B$72,0)</f>
        <v>1</v>
      </c>
      <c r="O382" s="6">
        <f t="shared" ca="1" si="71"/>
        <v>0</v>
      </c>
      <c r="P382" s="10">
        <f ca="1">VLOOKUP(C382,Zwangerschapsverlof!$B$80:$B$86,1,1)</f>
        <v>0</v>
      </c>
      <c r="Q382" s="10">
        <f ca="1">INDEX(Zwangerschapsverlof!$C$80:$C$86,R382)</f>
        <v>0</v>
      </c>
      <c r="R382" s="89">
        <f ca="1">MATCH(P382,Zwangerschapsverlof!$B$80:$B$86,0)</f>
        <v>1</v>
      </c>
      <c r="S382" s="6">
        <f t="shared" ca="1" si="72"/>
        <v>0</v>
      </c>
      <c r="T382" s="37">
        <f t="shared" ca="1" si="62"/>
        <v>0</v>
      </c>
      <c r="U382" s="49">
        <f t="shared" si="63"/>
        <v>0</v>
      </c>
      <c r="V382" s="37">
        <f ca="1">IF(AND(H382=0,I382=0,O382=1),INDEX(Zwangerschapsverlof!$B$66:$K$72,N382,3+D382),0)</f>
        <v>0</v>
      </c>
      <c r="W382" s="37">
        <f ca="1">IF(AND(H382=0,I382=0,S382=1),INDEX(Zwangerschapsverlof!$B$80:$K$86,R382,3+D382),0)</f>
        <v>0</v>
      </c>
      <c r="X382" s="110">
        <f t="shared" ca="1" si="64"/>
        <v>9</v>
      </c>
    </row>
    <row r="383" spans="2:24">
      <c r="B383" s="48">
        <f t="shared" ca="1" si="68"/>
        <v>45255</v>
      </c>
      <c r="C383" s="10">
        <f t="shared" ca="1" si="65"/>
        <v>45255</v>
      </c>
      <c r="D383" s="6">
        <f t="shared" ca="1" si="69"/>
        <v>6</v>
      </c>
      <c r="E383" s="10">
        <f ca="1">VLOOKUP(C383,Vakantie!O:O,1,1)</f>
        <v>45213</v>
      </c>
      <c r="F383" s="10">
        <f ca="1">INDEX(Vakantie!P:P,MATCH(E383,Vakantie!O:O,0))</f>
        <v>45221</v>
      </c>
      <c r="G383" s="6" t="str">
        <f ca="1">INDEX(Vakantie!Q:Q,MATCH(E383,Vakantie!O:O,0))</f>
        <v>Herfst</v>
      </c>
      <c r="H383" s="6">
        <f t="shared" ca="1" si="70"/>
        <v>0</v>
      </c>
      <c r="I383" s="6">
        <f ca="1">IFERROR(  MIN(1, VLOOKUP(C383,Vakantie!Z:Z,1,0)   ),0)</f>
        <v>0</v>
      </c>
      <c r="J383" s="6">
        <f t="shared" ca="1" si="60"/>
        <v>0</v>
      </c>
      <c r="K383" s="6">
        <f t="shared" si="61"/>
        <v>0</v>
      </c>
      <c r="L383" s="10">
        <f ca="1">VLOOKUP(C383,Zwangerschapsverlof!$B$66:$B$72,1,1)</f>
        <v>0</v>
      </c>
      <c r="M383" s="10">
        <f ca="1">INDEX(Zwangerschapsverlof!$C$66:$C$72,N383)</f>
        <v>0</v>
      </c>
      <c r="N383" s="89">
        <f ca="1">MATCH(L383,Zwangerschapsverlof!$B$66:$B$72,0)</f>
        <v>1</v>
      </c>
      <c r="O383" s="6">
        <f t="shared" ca="1" si="71"/>
        <v>0</v>
      </c>
      <c r="P383" s="10">
        <f ca="1">VLOOKUP(C383,Zwangerschapsverlof!$B$80:$B$86,1,1)</f>
        <v>0</v>
      </c>
      <c r="Q383" s="10">
        <f ca="1">INDEX(Zwangerschapsverlof!$C$80:$C$86,R383)</f>
        <v>0</v>
      </c>
      <c r="R383" s="89">
        <f ca="1">MATCH(P383,Zwangerschapsverlof!$B$80:$B$86,0)</f>
        <v>1</v>
      </c>
      <c r="S383" s="6">
        <f t="shared" ca="1" si="72"/>
        <v>0</v>
      </c>
      <c r="T383" s="37">
        <f t="shared" ca="1" si="62"/>
        <v>0</v>
      </c>
      <c r="U383" s="49">
        <f t="shared" si="63"/>
        <v>0</v>
      </c>
      <c r="V383" s="37">
        <f ca="1">IF(AND(H383=0,I383=0,O383=1),INDEX(Zwangerschapsverlof!$B$66:$K$72,N383,3+D383),0)</f>
        <v>0</v>
      </c>
      <c r="W383" s="37">
        <f ca="1">IF(AND(H383=0,I383=0,S383=1),INDEX(Zwangerschapsverlof!$B$80:$K$86,R383,3+D383),0)</f>
        <v>0</v>
      </c>
      <c r="X383" s="110">
        <f t="shared" ca="1" si="64"/>
        <v>9</v>
      </c>
    </row>
    <row r="384" spans="2:24">
      <c r="B384" s="48">
        <f t="shared" ca="1" si="68"/>
        <v>45256</v>
      </c>
      <c r="C384" s="10">
        <f t="shared" ca="1" si="65"/>
        <v>45256</v>
      </c>
      <c r="D384" s="6">
        <f t="shared" ca="1" si="69"/>
        <v>7</v>
      </c>
      <c r="E384" s="10">
        <f ca="1">VLOOKUP(C384,Vakantie!O:O,1,1)</f>
        <v>45213</v>
      </c>
      <c r="F384" s="10">
        <f ca="1">INDEX(Vakantie!P:P,MATCH(E384,Vakantie!O:O,0))</f>
        <v>45221</v>
      </c>
      <c r="G384" s="6" t="str">
        <f ca="1">INDEX(Vakantie!Q:Q,MATCH(E384,Vakantie!O:O,0))</f>
        <v>Herfst</v>
      </c>
      <c r="H384" s="6">
        <f t="shared" ca="1" si="70"/>
        <v>0</v>
      </c>
      <c r="I384" s="6">
        <f ca="1">IFERROR(  MIN(1, VLOOKUP(C384,Vakantie!Z:Z,1,0)   ),0)</f>
        <v>0</v>
      </c>
      <c r="J384" s="6">
        <f t="shared" ca="1" si="60"/>
        <v>0</v>
      </c>
      <c r="K384" s="6">
        <f t="shared" si="61"/>
        <v>0</v>
      </c>
      <c r="L384" s="10">
        <f ca="1">VLOOKUP(C384,Zwangerschapsverlof!$B$66:$B$72,1,1)</f>
        <v>0</v>
      </c>
      <c r="M384" s="10">
        <f ca="1">INDEX(Zwangerschapsverlof!$C$66:$C$72,N384)</f>
        <v>0</v>
      </c>
      <c r="N384" s="89">
        <f ca="1">MATCH(L384,Zwangerschapsverlof!$B$66:$B$72,0)</f>
        <v>1</v>
      </c>
      <c r="O384" s="6">
        <f t="shared" ca="1" si="71"/>
        <v>0</v>
      </c>
      <c r="P384" s="10">
        <f ca="1">VLOOKUP(C384,Zwangerschapsverlof!$B$80:$B$86,1,1)</f>
        <v>0</v>
      </c>
      <c r="Q384" s="10">
        <f ca="1">INDEX(Zwangerschapsverlof!$C$80:$C$86,R384)</f>
        <v>0</v>
      </c>
      <c r="R384" s="89">
        <f ca="1">MATCH(P384,Zwangerschapsverlof!$B$80:$B$86,0)</f>
        <v>1</v>
      </c>
      <c r="S384" s="6">
        <f t="shared" ca="1" si="72"/>
        <v>0</v>
      </c>
      <c r="T384" s="37">
        <f t="shared" ca="1" si="62"/>
        <v>0</v>
      </c>
      <c r="U384" s="49">
        <f t="shared" si="63"/>
        <v>0</v>
      </c>
      <c r="V384" s="37">
        <f ca="1">IF(AND(H384=0,I384=0,O384=1),INDEX(Zwangerschapsverlof!$B$66:$K$72,N384,3+D384),0)</f>
        <v>0</v>
      </c>
      <c r="W384" s="37">
        <f ca="1">IF(AND(H384=0,I384=0,S384=1),INDEX(Zwangerschapsverlof!$B$80:$K$86,R384,3+D384),0)</f>
        <v>0</v>
      </c>
      <c r="X384" s="110">
        <f t="shared" ca="1" si="64"/>
        <v>9</v>
      </c>
    </row>
    <row r="385" spans="2:24">
      <c r="B385" s="48">
        <f t="shared" ca="1" si="68"/>
        <v>45257</v>
      </c>
      <c r="C385" s="10">
        <f t="shared" ca="1" si="65"/>
        <v>45257</v>
      </c>
      <c r="D385" s="6">
        <f t="shared" ca="1" si="69"/>
        <v>1</v>
      </c>
      <c r="E385" s="10">
        <f ca="1">VLOOKUP(C385,Vakantie!O:O,1,1)</f>
        <v>45213</v>
      </c>
      <c r="F385" s="10">
        <f ca="1">INDEX(Vakantie!P:P,MATCH(E385,Vakantie!O:O,0))</f>
        <v>45221</v>
      </c>
      <c r="G385" s="6" t="str">
        <f ca="1">INDEX(Vakantie!Q:Q,MATCH(E385,Vakantie!O:O,0))</f>
        <v>Herfst</v>
      </c>
      <c r="H385" s="6">
        <f t="shared" ca="1" si="70"/>
        <v>0</v>
      </c>
      <c r="I385" s="6">
        <f ca="1">IFERROR(  MIN(1, VLOOKUP(C385,Vakantie!Z:Z,1,0)   ),0)</f>
        <v>0</v>
      </c>
      <c r="J385" s="6">
        <f t="shared" ca="1" si="60"/>
        <v>0</v>
      </c>
      <c r="K385" s="6">
        <f t="shared" si="61"/>
        <v>0</v>
      </c>
      <c r="L385" s="10">
        <f ca="1">VLOOKUP(C385,Zwangerschapsverlof!$B$66:$B$72,1,1)</f>
        <v>0</v>
      </c>
      <c r="M385" s="10">
        <f ca="1">INDEX(Zwangerschapsverlof!$C$66:$C$72,N385)</f>
        <v>0</v>
      </c>
      <c r="N385" s="89">
        <f ca="1">MATCH(L385,Zwangerschapsverlof!$B$66:$B$72,0)</f>
        <v>1</v>
      </c>
      <c r="O385" s="6">
        <f t="shared" ca="1" si="71"/>
        <v>0</v>
      </c>
      <c r="P385" s="10">
        <f ca="1">VLOOKUP(C385,Zwangerschapsverlof!$B$80:$B$86,1,1)</f>
        <v>0</v>
      </c>
      <c r="Q385" s="10">
        <f ca="1">INDEX(Zwangerschapsverlof!$C$80:$C$86,R385)</f>
        <v>0</v>
      </c>
      <c r="R385" s="89">
        <f ca="1">MATCH(P385,Zwangerschapsverlof!$B$80:$B$86,0)</f>
        <v>1</v>
      </c>
      <c r="S385" s="6">
        <f t="shared" ca="1" si="72"/>
        <v>0</v>
      </c>
      <c r="T385" s="37">
        <f t="shared" ca="1" si="62"/>
        <v>0</v>
      </c>
      <c r="U385" s="49">
        <f t="shared" si="63"/>
        <v>0</v>
      </c>
      <c r="V385" s="37">
        <f ca="1">IF(AND(H385=0,I385=0,O385=1),INDEX(Zwangerschapsverlof!$B$66:$K$72,N385,3+D385),0)</f>
        <v>0</v>
      </c>
      <c r="W385" s="37">
        <f ca="1">IF(AND(H385=0,I385=0,S385=1),INDEX(Zwangerschapsverlof!$B$80:$K$86,R385,3+D385),0)</f>
        <v>0</v>
      </c>
      <c r="X385" s="110">
        <f t="shared" ca="1" si="64"/>
        <v>9</v>
      </c>
    </row>
    <row r="386" spans="2:24">
      <c r="B386" s="48">
        <f t="shared" ca="1" si="68"/>
        <v>45258</v>
      </c>
      <c r="C386" s="10">
        <f t="shared" ca="1" si="65"/>
        <v>45258</v>
      </c>
      <c r="D386" s="6">
        <f t="shared" ca="1" si="69"/>
        <v>2</v>
      </c>
      <c r="E386" s="10">
        <f ca="1">VLOOKUP(C386,Vakantie!O:O,1,1)</f>
        <v>45213</v>
      </c>
      <c r="F386" s="10">
        <f ca="1">INDEX(Vakantie!P:P,MATCH(E386,Vakantie!O:O,0))</f>
        <v>45221</v>
      </c>
      <c r="G386" s="6" t="str">
        <f ca="1">INDEX(Vakantie!Q:Q,MATCH(E386,Vakantie!O:O,0))</f>
        <v>Herfst</v>
      </c>
      <c r="H386" s="6">
        <f t="shared" ca="1" si="70"/>
        <v>0</v>
      </c>
      <c r="I386" s="6">
        <f ca="1">IFERROR(  MIN(1, VLOOKUP(C386,Vakantie!Z:Z,1,0)   ),0)</f>
        <v>0</v>
      </c>
      <c r="J386" s="6">
        <f t="shared" ca="1" si="60"/>
        <v>0</v>
      </c>
      <c r="K386" s="6">
        <f t="shared" si="61"/>
        <v>0</v>
      </c>
      <c r="L386" s="10">
        <f ca="1">VLOOKUP(C386,Zwangerschapsverlof!$B$66:$B$72,1,1)</f>
        <v>0</v>
      </c>
      <c r="M386" s="10">
        <f ca="1">INDEX(Zwangerschapsverlof!$C$66:$C$72,N386)</f>
        <v>0</v>
      </c>
      <c r="N386" s="89">
        <f ca="1">MATCH(L386,Zwangerschapsverlof!$B$66:$B$72,0)</f>
        <v>1</v>
      </c>
      <c r="O386" s="6">
        <f t="shared" ca="1" si="71"/>
        <v>0</v>
      </c>
      <c r="P386" s="10">
        <f ca="1">VLOOKUP(C386,Zwangerschapsverlof!$B$80:$B$86,1,1)</f>
        <v>0</v>
      </c>
      <c r="Q386" s="10">
        <f ca="1">INDEX(Zwangerschapsverlof!$C$80:$C$86,R386)</f>
        <v>0</v>
      </c>
      <c r="R386" s="89">
        <f ca="1">MATCH(P386,Zwangerschapsverlof!$B$80:$B$86,0)</f>
        <v>1</v>
      </c>
      <c r="S386" s="6">
        <f t="shared" ca="1" si="72"/>
        <v>0</v>
      </c>
      <c r="T386" s="37">
        <f t="shared" ca="1" si="62"/>
        <v>0</v>
      </c>
      <c r="U386" s="49">
        <f t="shared" si="63"/>
        <v>0</v>
      </c>
      <c r="V386" s="37">
        <f ca="1">IF(AND(H386=0,I386=0,O386=1),INDEX(Zwangerschapsverlof!$B$66:$K$72,N386,3+D386),0)</f>
        <v>0</v>
      </c>
      <c r="W386" s="37">
        <f ca="1">IF(AND(H386=0,I386=0,S386=1),INDEX(Zwangerschapsverlof!$B$80:$K$86,R386,3+D386),0)</f>
        <v>0</v>
      </c>
      <c r="X386" s="110">
        <f t="shared" ca="1" si="64"/>
        <v>9</v>
      </c>
    </row>
    <row r="387" spans="2:24">
      <c r="B387" s="48">
        <f t="shared" ca="1" si="68"/>
        <v>45259</v>
      </c>
      <c r="C387" s="10">
        <f t="shared" ca="1" si="65"/>
        <v>45259</v>
      </c>
      <c r="D387" s="6">
        <f t="shared" ca="1" si="69"/>
        <v>3</v>
      </c>
      <c r="E387" s="10">
        <f ca="1">VLOOKUP(C387,Vakantie!O:O,1,1)</f>
        <v>45213</v>
      </c>
      <c r="F387" s="10">
        <f ca="1">INDEX(Vakantie!P:P,MATCH(E387,Vakantie!O:O,0))</f>
        <v>45221</v>
      </c>
      <c r="G387" s="6" t="str">
        <f ca="1">INDEX(Vakantie!Q:Q,MATCH(E387,Vakantie!O:O,0))</f>
        <v>Herfst</v>
      </c>
      <c r="H387" s="6">
        <f t="shared" ca="1" si="70"/>
        <v>0</v>
      </c>
      <c r="I387" s="6">
        <f ca="1">IFERROR(  MIN(1, VLOOKUP(C387,Vakantie!Z:Z,1,0)   ),0)</f>
        <v>0</v>
      </c>
      <c r="J387" s="6">
        <f t="shared" ca="1" si="60"/>
        <v>0</v>
      </c>
      <c r="K387" s="6">
        <f t="shared" si="61"/>
        <v>0</v>
      </c>
      <c r="L387" s="10">
        <f ca="1">VLOOKUP(C387,Zwangerschapsverlof!$B$66:$B$72,1,1)</f>
        <v>0</v>
      </c>
      <c r="M387" s="10">
        <f ca="1">INDEX(Zwangerschapsverlof!$C$66:$C$72,N387)</f>
        <v>0</v>
      </c>
      <c r="N387" s="89">
        <f ca="1">MATCH(L387,Zwangerschapsverlof!$B$66:$B$72,0)</f>
        <v>1</v>
      </c>
      <c r="O387" s="6">
        <f t="shared" ca="1" si="71"/>
        <v>0</v>
      </c>
      <c r="P387" s="10">
        <f ca="1">VLOOKUP(C387,Zwangerschapsverlof!$B$80:$B$86,1,1)</f>
        <v>0</v>
      </c>
      <c r="Q387" s="10">
        <f ca="1">INDEX(Zwangerschapsverlof!$C$80:$C$86,R387)</f>
        <v>0</v>
      </c>
      <c r="R387" s="89">
        <f ca="1">MATCH(P387,Zwangerschapsverlof!$B$80:$B$86,0)</f>
        <v>1</v>
      </c>
      <c r="S387" s="6">
        <f t="shared" ca="1" si="72"/>
        <v>0</v>
      </c>
      <c r="T387" s="37">
        <f t="shared" ca="1" si="62"/>
        <v>0</v>
      </c>
      <c r="U387" s="49">
        <f t="shared" si="63"/>
        <v>0</v>
      </c>
      <c r="V387" s="37">
        <f ca="1">IF(AND(H387=0,I387=0,O387=1),INDEX(Zwangerschapsverlof!$B$66:$K$72,N387,3+D387),0)</f>
        <v>0</v>
      </c>
      <c r="W387" s="37">
        <f ca="1">IF(AND(H387=0,I387=0,S387=1),INDEX(Zwangerschapsverlof!$B$80:$K$86,R387,3+D387),0)</f>
        <v>0</v>
      </c>
      <c r="X387" s="110">
        <f t="shared" ca="1" si="64"/>
        <v>9</v>
      </c>
    </row>
    <row r="388" spans="2:24">
      <c r="B388" s="48">
        <f t="shared" ca="1" si="68"/>
        <v>45260</v>
      </c>
      <c r="C388" s="10">
        <f t="shared" ca="1" si="65"/>
        <v>45260</v>
      </c>
      <c r="D388" s="6">
        <f t="shared" ca="1" si="69"/>
        <v>4</v>
      </c>
      <c r="E388" s="10">
        <f ca="1">VLOOKUP(C388,Vakantie!O:O,1,1)</f>
        <v>45213</v>
      </c>
      <c r="F388" s="10">
        <f ca="1">INDEX(Vakantie!P:P,MATCH(E388,Vakantie!O:O,0))</f>
        <v>45221</v>
      </c>
      <c r="G388" s="6" t="str">
        <f ca="1">INDEX(Vakantie!Q:Q,MATCH(E388,Vakantie!O:O,0))</f>
        <v>Herfst</v>
      </c>
      <c r="H388" s="6">
        <f t="shared" ca="1" si="70"/>
        <v>0</v>
      </c>
      <c r="I388" s="6">
        <f ca="1">IFERROR(  MIN(1, VLOOKUP(C388,Vakantie!Z:Z,1,0)   ),0)</f>
        <v>0</v>
      </c>
      <c r="J388" s="6">
        <f t="shared" ca="1" si="60"/>
        <v>0</v>
      </c>
      <c r="K388" s="6">
        <f t="shared" si="61"/>
        <v>0</v>
      </c>
      <c r="L388" s="10">
        <f ca="1">VLOOKUP(C388,Zwangerschapsverlof!$B$66:$B$72,1,1)</f>
        <v>0</v>
      </c>
      <c r="M388" s="10">
        <f ca="1">INDEX(Zwangerschapsverlof!$C$66:$C$72,N388)</f>
        <v>0</v>
      </c>
      <c r="N388" s="89">
        <f ca="1">MATCH(L388,Zwangerschapsverlof!$B$66:$B$72,0)</f>
        <v>1</v>
      </c>
      <c r="O388" s="6">
        <f t="shared" ca="1" si="71"/>
        <v>0</v>
      </c>
      <c r="P388" s="10">
        <f ca="1">VLOOKUP(C388,Zwangerschapsverlof!$B$80:$B$86,1,1)</f>
        <v>0</v>
      </c>
      <c r="Q388" s="10">
        <f ca="1">INDEX(Zwangerschapsverlof!$C$80:$C$86,R388)</f>
        <v>0</v>
      </c>
      <c r="R388" s="89">
        <f ca="1">MATCH(P388,Zwangerschapsverlof!$B$80:$B$86,0)</f>
        <v>1</v>
      </c>
      <c r="S388" s="6">
        <f t="shared" ca="1" si="72"/>
        <v>0</v>
      </c>
      <c r="T388" s="37">
        <f t="shared" ca="1" si="62"/>
        <v>0</v>
      </c>
      <c r="U388" s="49">
        <f t="shared" si="63"/>
        <v>0</v>
      </c>
      <c r="V388" s="37">
        <f ca="1">IF(AND(H388=0,I388=0,O388=1),INDEX(Zwangerschapsverlof!$B$66:$K$72,N388,3+D388),0)</f>
        <v>0</v>
      </c>
      <c r="W388" s="37">
        <f ca="1">IF(AND(H388=0,I388=0,S388=1),INDEX(Zwangerschapsverlof!$B$80:$K$86,R388,3+D388),0)</f>
        <v>0</v>
      </c>
      <c r="X388" s="110">
        <f t="shared" ca="1" si="64"/>
        <v>9</v>
      </c>
    </row>
    <row r="389" spans="2:24">
      <c r="B389" s="48">
        <f t="shared" ca="1" si="68"/>
        <v>45261</v>
      </c>
      <c r="C389" s="10">
        <f t="shared" ca="1" si="65"/>
        <v>45261</v>
      </c>
      <c r="D389" s="6">
        <f t="shared" ca="1" si="69"/>
        <v>5</v>
      </c>
      <c r="E389" s="10">
        <f ca="1">VLOOKUP(C389,Vakantie!O:O,1,1)</f>
        <v>45213</v>
      </c>
      <c r="F389" s="10">
        <f ca="1">INDEX(Vakantie!P:P,MATCH(E389,Vakantie!O:O,0))</f>
        <v>45221</v>
      </c>
      <c r="G389" s="6" t="str">
        <f ca="1">INDEX(Vakantie!Q:Q,MATCH(E389,Vakantie!O:O,0))</f>
        <v>Herfst</v>
      </c>
      <c r="H389" s="6">
        <f t="shared" ca="1" si="70"/>
        <v>0</v>
      </c>
      <c r="I389" s="6">
        <f ca="1">IFERROR(  MIN(1, VLOOKUP(C389,Vakantie!Z:Z,1,0)   ),0)</f>
        <v>0</v>
      </c>
      <c r="J389" s="6">
        <f t="shared" ca="1" si="60"/>
        <v>0</v>
      </c>
      <c r="K389" s="6">
        <f t="shared" si="61"/>
        <v>0</v>
      </c>
      <c r="L389" s="10">
        <f ca="1">VLOOKUP(C389,Zwangerschapsverlof!$B$66:$B$72,1,1)</f>
        <v>0</v>
      </c>
      <c r="M389" s="10">
        <f ca="1">INDEX(Zwangerschapsverlof!$C$66:$C$72,N389)</f>
        <v>0</v>
      </c>
      <c r="N389" s="89">
        <f ca="1">MATCH(L389,Zwangerschapsverlof!$B$66:$B$72,0)</f>
        <v>1</v>
      </c>
      <c r="O389" s="6">
        <f t="shared" ca="1" si="71"/>
        <v>0</v>
      </c>
      <c r="P389" s="10">
        <f ca="1">VLOOKUP(C389,Zwangerschapsverlof!$B$80:$B$86,1,1)</f>
        <v>0</v>
      </c>
      <c r="Q389" s="10">
        <f ca="1">INDEX(Zwangerschapsverlof!$C$80:$C$86,R389)</f>
        <v>0</v>
      </c>
      <c r="R389" s="89">
        <f ca="1">MATCH(P389,Zwangerschapsverlof!$B$80:$B$86,0)</f>
        <v>1</v>
      </c>
      <c r="S389" s="6">
        <f t="shared" ca="1" si="72"/>
        <v>0</v>
      </c>
      <c r="T389" s="37">
        <f t="shared" ca="1" si="62"/>
        <v>0</v>
      </c>
      <c r="U389" s="49">
        <f t="shared" si="63"/>
        <v>0</v>
      </c>
      <c r="V389" s="37">
        <f ca="1">IF(AND(H389=0,I389=0,O389=1),INDEX(Zwangerschapsverlof!$B$66:$K$72,N389,3+D389),0)</f>
        <v>0</v>
      </c>
      <c r="W389" s="37">
        <f ca="1">IF(AND(H389=0,I389=0,S389=1),INDEX(Zwangerschapsverlof!$B$80:$K$86,R389,3+D389),0)</f>
        <v>0</v>
      </c>
      <c r="X389" s="110">
        <f t="shared" ca="1" si="64"/>
        <v>9</v>
      </c>
    </row>
    <row r="390" spans="2:24">
      <c r="B390" s="48">
        <f t="shared" ca="1" si="68"/>
        <v>45262</v>
      </c>
      <c r="C390" s="10">
        <f t="shared" ca="1" si="65"/>
        <v>45262</v>
      </c>
      <c r="D390" s="6">
        <f t="shared" ca="1" si="69"/>
        <v>6</v>
      </c>
      <c r="E390" s="10">
        <f ca="1">VLOOKUP(C390,Vakantie!O:O,1,1)</f>
        <v>45213</v>
      </c>
      <c r="F390" s="10">
        <f ca="1">INDEX(Vakantie!P:P,MATCH(E390,Vakantie!O:O,0))</f>
        <v>45221</v>
      </c>
      <c r="G390" s="6" t="str">
        <f ca="1">INDEX(Vakantie!Q:Q,MATCH(E390,Vakantie!O:O,0))</f>
        <v>Herfst</v>
      </c>
      <c r="H390" s="6">
        <f t="shared" ca="1" si="70"/>
        <v>0</v>
      </c>
      <c r="I390" s="6">
        <f ca="1">IFERROR(  MIN(1, VLOOKUP(C390,Vakantie!Z:Z,1,0)   ),0)</f>
        <v>0</v>
      </c>
      <c r="J390" s="6">
        <f t="shared" ca="1" si="60"/>
        <v>0</v>
      </c>
      <c r="K390" s="6">
        <f t="shared" si="61"/>
        <v>0</v>
      </c>
      <c r="L390" s="10">
        <f ca="1">VLOOKUP(C390,Zwangerschapsverlof!$B$66:$B$72,1,1)</f>
        <v>0</v>
      </c>
      <c r="M390" s="10">
        <f ca="1">INDEX(Zwangerschapsverlof!$C$66:$C$72,N390)</f>
        <v>0</v>
      </c>
      <c r="N390" s="89">
        <f ca="1">MATCH(L390,Zwangerschapsverlof!$B$66:$B$72,0)</f>
        <v>1</v>
      </c>
      <c r="O390" s="6">
        <f t="shared" ca="1" si="71"/>
        <v>0</v>
      </c>
      <c r="P390" s="10">
        <f ca="1">VLOOKUP(C390,Zwangerschapsverlof!$B$80:$B$86,1,1)</f>
        <v>0</v>
      </c>
      <c r="Q390" s="10">
        <f ca="1">INDEX(Zwangerschapsverlof!$C$80:$C$86,R390)</f>
        <v>0</v>
      </c>
      <c r="R390" s="89">
        <f ca="1">MATCH(P390,Zwangerschapsverlof!$B$80:$B$86,0)</f>
        <v>1</v>
      </c>
      <c r="S390" s="6">
        <f t="shared" ca="1" si="72"/>
        <v>0</v>
      </c>
      <c r="T390" s="37">
        <f t="shared" ca="1" si="62"/>
        <v>0</v>
      </c>
      <c r="U390" s="49">
        <f t="shared" si="63"/>
        <v>0</v>
      </c>
      <c r="V390" s="37">
        <f ca="1">IF(AND(H390=0,I390=0,O390=1),INDEX(Zwangerschapsverlof!$B$66:$K$72,N390,3+D390),0)</f>
        <v>0</v>
      </c>
      <c r="W390" s="37">
        <f ca="1">IF(AND(H390=0,I390=0,S390=1),INDEX(Zwangerschapsverlof!$B$80:$K$86,R390,3+D390),0)</f>
        <v>0</v>
      </c>
      <c r="X390" s="110">
        <f t="shared" ca="1" si="64"/>
        <v>9</v>
      </c>
    </row>
    <row r="391" spans="2:24">
      <c r="B391" s="48">
        <f t="shared" ca="1" si="68"/>
        <v>45263</v>
      </c>
      <c r="C391" s="10">
        <f t="shared" ca="1" si="65"/>
        <v>45263</v>
      </c>
      <c r="D391" s="6">
        <f t="shared" ca="1" si="69"/>
        <v>7</v>
      </c>
      <c r="E391" s="10">
        <f ca="1">VLOOKUP(C391,Vakantie!O:O,1,1)</f>
        <v>45213</v>
      </c>
      <c r="F391" s="10">
        <f ca="1">INDEX(Vakantie!P:P,MATCH(E391,Vakantie!O:O,0))</f>
        <v>45221</v>
      </c>
      <c r="G391" s="6" t="str">
        <f ca="1">INDEX(Vakantie!Q:Q,MATCH(E391,Vakantie!O:O,0))</f>
        <v>Herfst</v>
      </c>
      <c r="H391" s="6">
        <f t="shared" ca="1" si="70"/>
        <v>0</v>
      </c>
      <c r="I391" s="6">
        <f ca="1">IFERROR(  MIN(1, VLOOKUP(C391,Vakantie!Z:Z,1,0)   ),0)</f>
        <v>0</v>
      </c>
      <c r="J391" s="6">
        <f t="shared" ref="J391:J454" ca="1" si="73">IF(AND(C391&gt;=$AX$23,C391&lt;=$AX$38),1,0)</f>
        <v>0</v>
      </c>
      <c r="K391" s="6">
        <f t="shared" ref="K391:K454" si="74">IF($AX$37=0,0,IF(AND(C391&gt;=$AX$37,C391&lt;=$AX$35),1,0))</f>
        <v>0</v>
      </c>
      <c r="L391" s="10">
        <f ca="1">VLOOKUP(C391,Zwangerschapsverlof!$B$66:$B$72,1,1)</f>
        <v>0</v>
      </c>
      <c r="M391" s="10">
        <f ca="1">INDEX(Zwangerschapsverlof!$C$66:$C$72,N391)</f>
        <v>0</v>
      </c>
      <c r="N391" s="89">
        <f ca="1">MATCH(L391,Zwangerschapsverlof!$B$66:$B$72,0)</f>
        <v>1</v>
      </c>
      <c r="O391" s="6">
        <f t="shared" ca="1" si="71"/>
        <v>0</v>
      </c>
      <c r="P391" s="10">
        <f ca="1">VLOOKUP(C391,Zwangerschapsverlof!$B$80:$B$86,1,1)</f>
        <v>0</v>
      </c>
      <c r="Q391" s="10">
        <f ca="1">INDEX(Zwangerschapsverlof!$C$80:$C$86,R391)</f>
        <v>0</v>
      </c>
      <c r="R391" s="89">
        <f ca="1">MATCH(P391,Zwangerschapsverlof!$B$80:$B$86,0)</f>
        <v>1</v>
      </c>
      <c r="S391" s="6">
        <f t="shared" ca="1" si="72"/>
        <v>0</v>
      </c>
      <c r="T391" s="37">
        <f t="shared" ref="T391:T454" ca="1" si="75">IF(AND(OR(H391=1,I391=1),J391=1),INDEX($AY$9:$BE$9,1,D391),0)</f>
        <v>0</v>
      </c>
      <c r="U391" s="49">
        <f t="shared" ref="U391:U454" si="76">IF(K391=1,INDEX($AY$9:$BE$9,1,D391),0)</f>
        <v>0</v>
      </c>
      <c r="V391" s="37">
        <f ca="1">IF(AND(H391=0,I391=0,O391=1),INDEX(Zwangerschapsverlof!$B$66:$K$72,N391,3+D391),0)</f>
        <v>0</v>
      </c>
      <c r="W391" s="37">
        <f ca="1">IF(AND(H391=0,I391=0,S391=1),INDEX(Zwangerschapsverlof!$B$80:$K$86,R391,3+D391),0)</f>
        <v>0</v>
      </c>
      <c r="X391" s="110">
        <f t="shared" ref="X391:X454" ca="1" si="77">SUM(X390,IF(I391=1,1,0))</f>
        <v>9</v>
      </c>
    </row>
    <row r="392" spans="2:24">
      <c r="B392" s="48">
        <f t="shared" ca="1" si="68"/>
        <v>45264</v>
      </c>
      <c r="C392" s="10">
        <f t="shared" ref="C392:C455" ca="1" si="78">C391+1</f>
        <v>45264</v>
      </c>
      <c r="D392" s="6">
        <f t="shared" ca="1" si="69"/>
        <v>1</v>
      </c>
      <c r="E392" s="10">
        <f ca="1">VLOOKUP(C392,Vakantie!O:O,1,1)</f>
        <v>45213</v>
      </c>
      <c r="F392" s="10">
        <f ca="1">INDEX(Vakantie!P:P,MATCH(E392,Vakantie!O:O,0))</f>
        <v>45221</v>
      </c>
      <c r="G392" s="6" t="str">
        <f ca="1">INDEX(Vakantie!Q:Q,MATCH(E392,Vakantie!O:O,0))</f>
        <v>Herfst</v>
      </c>
      <c r="H392" s="6">
        <f t="shared" ca="1" si="70"/>
        <v>0</v>
      </c>
      <c r="I392" s="6">
        <f ca="1">IFERROR(  MIN(1, VLOOKUP(C392,Vakantie!Z:Z,1,0)   ),0)</f>
        <v>0</v>
      </c>
      <c r="J392" s="6">
        <f t="shared" ca="1" si="73"/>
        <v>0</v>
      </c>
      <c r="K392" s="6">
        <f t="shared" si="74"/>
        <v>0</v>
      </c>
      <c r="L392" s="10">
        <f ca="1">VLOOKUP(C392,Zwangerschapsverlof!$B$66:$B$72,1,1)</f>
        <v>0</v>
      </c>
      <c r="M392" s="10">
        <f ca="1">INDEX(Zwangerschapsverlof!$C$66:$C$72,N392)</f>
        <v>0</v>
      </c>
      <c r="N392" s="89">
        <f ca="1">MATCH(L392,Zwangerschapsverlof!$B$66:$B$72,0)</f>
        <v>1</v>
      </c>
      <c r="O392" s="6">
        <f t="shared" ca="1" si="71"/>
        <v>0</v>
      </c>
      <c r="P392" s="10">
        <f ca="1">VLOOKUP(C392,Zwangerschapsverlof!$B$80:$B$86,1,1)</f>
        <v>0</v>
      </c>
      <c r="Q392" s="10">
        <f ca="1">INDEX(Zwangerschapsverlof!$C$80:$C$86,R392)</f>
        <v>0</v>
      </c>
      <c r="R392" s="89">
        <f ca="1">MATCH(P392,Zwangerschapsverlof!$B$80:$B$86,0)</f>
        <v>1</v>
      </c>
      <c r="S392" s="6">
        <f t="shared" ca="1" si="72"/>
        <v>0</v>
      </c>
      <c r="T392" s="37">
        <f t="shared" ca="1" si="75"/>
        <v>0</v>
      </c>
      <c r="U392" s="49">
        <f t="shared" si="76"/>
        <v>0</v>
      </c>
      <c r="V392" s="37">
        <f ca="1">IF(AND(H392=0,I392=0,O392=1),INDEX(Zwangerschapsverlof!$B$66:$K$72,N392,3+D392),0)</f>
        <v>0</v>
      </c>
      <c r="W392" s="37">
        <f ca="1">IF(AND(H392=0,I392=0,S392=1),INDEX(Zwangerschapsverlof!$B$80:$K$86,R392,3+D392),0)</f>
        <v>0</v>
      </c>
      <c r="X392" s="110">
        <f t="shared" ca="1" si="77"/>
        <v>9</v>
      </c>
    </row>
    <row r="393" spans="2:24">
      <c r="B393" s="48">
        <f t="shared" ca="1" si="68"/>
        <v>45265</v>
      </c>
      <c r="C393" s="10">
        <f t="shared" ca="1" si="78"/>
        <v>45265</v>
      </c>
      <c r="D393" s="6">
        <f t="shared" ca="1" si="69"/>
        <v>2</v>
      </c>
      <c r="E393" s="10">
        <f ca="1">VLOOKUP(C393,Vakantie!O:O,1,1)</f>
        <v>45213</v>
      </c>
      <c r="F393" s="10">
        <f ca="1">INDEX(Vakantie!P:P,MATCH(E393,Vakantie!O:O,0))</f>
        <v>45221</v>
      </c>
      <c r="G393" s="6" t="str">
        <f ca="1">INDEX(Vakantie!Q:Q,MATCH(E393,Vakantie!O:O,0))</f>
        <v>Herfst</v>
      </c>
      <c r="H393" s="6">
        <f t="shared" ca="1" si="70"/>
        <v>0</v>
      </c>
      <c r="I393" s="6">
        <f ca="1">IFERROR(  MIN(1, VLOOKUP(C393,Vakantie!Z:Z,1,0)   ),0)</f>
        <v>0</v>
      </c>
      <c r="J393" s="6">
        <f t="shared" ca="1" si="73"/>
        <v>0</v>
      </c>
      <c r="K393" s="6">
        <f t="shared" si="74"/>
        <v>0</v>
      </c>
      <c r="L393" s="10">
        <f ca="1">VLOOKUP(C393,Zwangerschapsverlof!$B$66:$B$72,1,1)</f>
        <v>0</v>
      </c>
      <c r="M393" s="10">
        <f ca="1">INDEX(Zwangerschapsverlof!$C$66:$C$72,N393)</f>
        <v>0</v>
      </c>
      <c r="N393" s="89">
        <f ca="1">MATCH(L393,Zwangerschapsverlof!$B$66:$B$72,0)</f>
        <v>1</v>
      </c>
      <c r="O393" s="6">
        <f t="shared" ca="1" si="71"/>
        <v>0</v>
      </c>
      <c r="P393" s="10">
        <f ca="1">VLOOKUP(C393,Zwangerschapsverlof!$B$80:$B$86,1,1)</f>
        <v>0</v>
      </c>
      <c r="Q393" s="10">
        <f ca="1">INDEX(Zwangerschapsverlof!$C$80:$C$86,R393)</f>
        <v>0</v>
      </c>
      <c r="R393" s="89">
        <f ca="1">MATCH(P393,Zwangerschapsverlof!$B$80:$B$86,0)</f>
        <v>1</v>
      </c>
      <c r="S393" s="6">
        <f t="shared" ca="1" si="72"/>
        <v>0</v>
      </c>
      <c r="T393" s="37">
        <f t="shared" ca="1" si="75"/>
        <v>0</v>
      </c>
      <c r="U393" s="49">
        <f t="shared" si="76"/>
        <v>0</v>
      </c>
      <c r="V393" s="37">
        <f ca="1">IF(AND(H393=0,I393=0,O393=1),INDEX(Zwangerschapsverlof!$B$66:$K$72,N393,3+D393),0)</f>
        <v>0</v>
      </c>
      <c r="W393" s="37">
        <f ca="1">IF(AND(H393=0,I393=0,S393=1),INDEX(Zwangerschapsverlof!$B$80:$K$86,R393,3+D393),0)</f>
        <v>0</v>
      </c>
      <c r="X393" s="110">
        <f t="shared" ca="1" si="77"/>
        <v>9</v>
      </c>
    </row>
    <row r="394" spans="2:24">
      <c r="B394" s="48">
        <f t="shared" ca="1" si="68"/>
        <v>45266</v>
      </c>
      <c r="C394" s="10">
        <f t="shared" ca="1" si="78"/>
        <v>45266</v>
      </c>
      <c r="D394" s="6">
        <f t="shared" ca="1" si="69"/>
        <v>3</v>
      </c>
      <c r="E394" s="10">
        <f ca="1">VLOOKUP(C394,Vakantie!O:O,1,1)</f>
        <v>45213</v>
      </c>
      <c r="F394" s="10">
        <f ca="1">INDEX(Vakantie!P:P,MATCH(E394,Vakantie!O:O,0))</f>
        <v>45221</v>
      </c>
      <c r="G394" s="6" t="str">
        <f ca="1">INDEX(Vakantie!Q:Q,MATCH(E394,Vakantie!O:O,0))</f>
        <v>Herfst</v>
      </c>
      <c r="H394" s="6">
        <f t="shared" ca="1" si="70"/>
        <v>0</v>
      </c>
      <c r="I394" s="6">
        <f ca="1">IFERROR(  MIN(1, VLOOKUP(C394,Vakantie!Z:Z,1,0)   ),0)</f>
        <v>0</v>
      </c>
      <c r="J394" s="6">
        <f t="shared" ca="1" si="73"/>
        <v>0</v>
      </c>
      <c r="K394" s="6">
        <f t="shared" si="74"/>
        <v>0</v>
      </c>
      <c r="L394" s="10">
        <f ca="1">VLOOKUP(C394,Zwangerschapsverlof!$B$66:$B$72,1,1)</f>
        <v>0</v>
      </c>
      <c r="M394" s="10">
        <f ca="1">INDEX(Zwangerschapsverlof!$C$66:$C$72,N394)</f>
        <v>0</v>
      </c>
      <c r="N394" s="89">
        <f ca="1">MATCH(L394,Zwangerschapsverlof!$B$66:$B$72,0)</f>
        <v>1</v>
      </c>
      <c r="O394" s="6">
        <f t="shared" ca="1" si="71"/>
        <v>0</v>
      </c>
      <c r="P394" s="10">
        <f ca="1">VLOOKUP(C394,Zwangerschapsverlof!$B$80:$B$86,1,1)</f>
        <v>0</v>
      </c>
      <c r="Q394" s="10">
        <f ca="1">INDEX(Zwangerschapsverlof!$C$80:$C$86,R394)</f>
        <v>0</v>
      </c>
      <c r="R394" s="89">
        <f ca="1">MATCH(P394,Zwangerschapsverlof!$B$80:$B$86,0)</f>
        <v>1</v>
      </c>
      <c r="S394" s="6">
        <f t="shared" ca="1" si="72"/>
        <v>0</v>
      </c>
      <c r="T394" s="37">
        <f t="shared" ca="1" si="75"/>
        <v>0</v>
      </c>
      <c r="U394" s="49">
        <f t="shared" si="76"/>
        <v>0</v>
      </c>
      <c r="V394" s="37">
        <f ca="1">IF(AND(H394=0,I394=0,O394=1),INDEX(Zwangerschapsverlof!$B$66:$K$72,N394,3+D394),0)</f>
        <v>0</v>
      </c>
      <c r="W394" s="37">
        <f ca="1">IF(AND(H394=0,I394=0,S394=1),INDEX(Zwangerschapsverlof!$B$80:$K$86,R394,3+D394),0)</f>
        <v>0</v>
      </c>
      <c r="X394" s="110">
        <f t="shared" ca="1" si="77"/>
        <v>9</v>
      </c>
    </row>
    <row r="395" spans="2:24">
      <c r="B395" s="48">
        <f t="shared" ca="1" si="68"/>
        <v>45267</v>
      </c>
      <c r="C395" s="10">
        <f t="shared" ca="1" si="78"/>
        <v>45267</v>
      </c>
      <c r="D395" s="6">
        <f t="shared" ca="1" si="69"/>
        <v>4</v>
      </c>
      <c r="E395" s="10">
        <f ca="1">VLOOKUP(C395,Vakantie!O:O,1,1)</f>
        <v>45213</v>
      </c>
      <c r="F395" s="10">
        <f ca="1">INDEX(Vakantie!P:P,MATCH(E395,Vakantie!O:O,0))</f>
        <v>45221</v>
      </c>
      <c r="G395" s="6" t="str">
        <f ca="1">INDEX(Vakantie!Q:Q,MATCH(E395,Vakantie!O:O,0))</f>
        <v>Herfst</v>
      </c>
      <c r="H395" s="6">
        <f t="shared" ca="1" si="70"/>
        <v>0</v>
      </c>
      <c r="I395" s="6">
        <f ca="1">IFERROR(  MIN(1, VLOOKUP(C395,Vakantie!Z:Z,1,0)   ),0)</f>
        <v>0</v>
      </c>
      <c r="J395" s="6">
        <f t="shared" ca="1" si="73"/>
        <v>0</v>
      </c>
      <c r="K395" s="6">
        <f t="shared" si="74"/>
        <v>0</v>
      </c>
      <c r="L395" s="10">
        <f ca="1">VLOOKUP(C395,Zwangerschapsverlof!$B$66:$B$72,1,1)</f>
        <v>0</v>
      </c>
      <c r="M395" s="10">
        <f ca="1">INDEX(Zwangerschapsverlof!$C$66:$C$72,N395)</f>
        <v>0</v>
      </c>
      <c r="N395" s="89">
        <f ca="1">MATCH(L395,Zwangerschapsverlof!$B$66:$B$72,0)</f>
        <v>1</v>
      </c>
      <c r="O395" s="6">
        <f t="shared" ca="1" si="71"/>
        <v>0</v>
      </c>
      <c r="P395" s="10">
        <f ca="1">VLOOKUP(C395,Zwangerschapsverlof!$B$80:$B$86,1,1)</f>
        <v>0</v>
      </c>
      <c r="Q395" s="10">
        <f ca="1">INDEX(Zwangerschapsverlof!$C$80:$C$86,R395)</f>
        <v>0</v>
      </c>
      <c r="R395" s="89">
        <f ca="1">MATCH(P395,Zwangerschapsverlof!$B$80:$B$86,0)</f>
        <v>1</v>
      </c>
      <c r="S395" s="6">
        <f t="shared" ca="1" si="72"/>
        <v>0</v>
      </c>
      <c r="T395" s="37">
        <f t="shared" ca="1" si="75"/>
        <v>0</v>
      </c>
      <c r="U395" s="49">
        <f t="shared" si="76"/>
        <v>0</v>
      </c>
      <c r="V395" s="37">
        <f ca="1">IF(AND(H395=0,I395=0,O395=1),INDEX(Zwangerschapsverlof!$B$66:$K$72,N395,3+D395),0)</f>
        <v>0</v>
      </c>
      <c r="W395" s="37">
        <f ca="1">IF(AND(H395=0,I395=0,S395=1),INDEX(Zwangerschapsverlof!$B$80:$K$86,R395,3+D395),0)</f>
        <v>0</v>
      </c>
      <c r="X395" s="110">
        <f t="shared" ca="1" si="77"/>
        <v>9</v>
      </c>
    </row>
    <row r="396" spans="2:24">
      <c r="B396" s="48">
        <f t="shared" ca="1" si="68"/>
        <v>45268</v>
      </c>
      <c r="C396" s="10">
        <f t="shared" ca="1" si="78"/>
        <v>45268</v>
      </c>
      <c r="D396" s="6">
        <f t="shared" ca="1" si="69"/>
        <v>5</v>
      </c>
      <c r="E396" s="10">
        <f ca="1">VLOOKUP(C396,Vakantie!O:O,1,1)</f>
        <v>45213</v>
      </c>
      <c r="F396" s="10">
        <f ca="1">INDEX(Vakantie!P:P,MATCH(E396,Vakantie!O:O,0))</f>
        <v>45221</v>
      </c>
      <c r="G396" s="6" t="str">
        <f ca="1">INDEX(Vakantie!Q:Q,MATCH(E396,Vakantie!O:O,0))</f>
        <v>Herfst</v>
      </c>
      <c r="H396" s="6">
        <f t="shared" ca="1" si="70"/>
        <v>0</v>
      </c>
      <c r="I396" s="6">
        <f ca="1">IFERROR(  MIN(1, VLOOKUP(C396,Vakantie!Z:Z,1,0)   ),0)</f>
        <v>0</v>
      </c>
      <c r="J396" s="6">
        <f t="shared" ca="1" si="73"/>
        <v>0</v>
      </c>
      <c r="K396" s="6">
        <f t="shared" si="74"/>
        <v>0</v>
      </c>
      <c r="L396" s="10">
        <f ca="1">VLOOKUP(C396,Zwangerschapsverlof!$B$66:$B$72,1,1)</f>
        <v>0</v>
      </c>
      <c r="M396" s="10">
        <f ca="1">INDEX(Zwangerschapsverlof!$C$66:$C$72,N396)</f>
        <v>0</v>
      </c>
      <c r="N396" s="89">
        <f ca="1">MATCH(L396,Zwangerschapsverlof!$B$66:$B$72,0)</f>
        <v>1</v>
      </c>
      <c r="O396" s="6">
        <f t="shared" ca="1" si="71"/>
        <v>0</v>
      </c>
      <c r="P396" s="10">
        <f ca="1">VLOOKUP(C396,Zwangerschapsverlof!$B$80:$B$86,1,1)</f>
        <v>0</v>
      </c>
      <c r="Q396" s="10">
        <f ca="1">INDEX(Zwangerschapsverlof!$C$80:$C$86,R396)</f>
        <v>0</v>
      </c>
      <c r="R396" s="89">
        <f ca="1">MATCH(P396,Zwangerschapsverlof!$B$80:$B$86,0)</f>
        <v>1</v>
      </c>
      <c r="S396" s="6">
        <f t="shared" ca="1" si="72"/>
        <v>0</v>
      </c>
      <c r="T396" s="37">
        <f t="shared" ca="1" si="75"/>
        <v>0</v>
      </c>
      <c r="U396" s="49">
        <f t="shared" si="76"/>
        <v>0</v>
      </c>
      <c r="V396" s="37">
        <f ca="1">IF(AND(H396=0,I396=0,O396=1),INDEX(Zwangerschapsverlof!$B$66:$K$72,N396,3+D396),0)</f>
        <v>0</v>
      </c>
      <c r="W396" s="37">
        <f ca="1">IF(AND(H396=0,I396=0,S396=1),INDEX(Zwangerschapsverlof!$B$80:$K$86,R396,3+D396),0)</f>
        <v>0</v>
      </c>
      <c r="X396" s="110">
        <f t="shared" ca="1" si="77"/>
        <v>9</v>
      </c>
    </row>
    <row r="397" spans="2:24">
      <c r="B397" s="48">
        <f t="shared" ca="1" si="68"/>
        <v>45269</v>
      </c>
      <c r="C397" s="10">
        <f t="shared" ca="1" si="78"/>
        <v>45269</v>
      </c>
      <c r="D397" s="6">
        <f t="shared" ca="1" si="69"/>
        <v>6</v>
      </c>
      <c r="E397" s="10">
        <f ca="1">VLOOKUP(C397,Vakantie!O:O,1,1)</f>
        <v>45213</v>
      </c>
      <c r="F397" s="10">
        <f ca="1">INDEX(Vakantie!P:P,MATCH(E397,Vakantie!O:O,0))</f>
        <v>45221</v>
      </c>
      <c r="G397" s="6" t="str">
        <f ca="1">INDEX(Vakantie!Q:Q,MATCH(E397,Vakantie!O:O,0))</f>
        <v>Herfst</v>
      </c>
      <c r="H397" s="6">
        <f t="shared" ca="1" si="70"/>
        <v>0</v>
      </c>
      <c r="I397" s="6">
        <f ca="1">IFERROR(  MIN(1, VLOOKUP(C397,Vakantie!Z:Z,1,0)   ),0)</f>
        <v>0</v>
      </c>
      <c r="J397" s="6">
        <f t="shared" ca="1" si="73"/>
        <v>0</v>
      </c>
      <c r="K397" s="6">
        <f t="shared" si="74"/>
        <v>0</v>
      </c>
      <c r="L397" s="10">
        <f ca="1">VLOOKUP(C397,Zwangerschapsverlof!$B$66:$B$72,1,1)</f>
        <v>0</v>
      </c>
      <c r="M397" s="10">
        <f ca="1">INDEX(Zwangerschapsverlof!$C$66:$C$72,N397)</f>
        <v>0</v>
      </c>
      <c r="N397" s="89">
        <f ca="1">MATCH(L397,Zwangerschapsverlof!$B$66:$B$72,0)</f>
        <v>1</v>
      </c>
      <c r="O397" s="6">
        <f t="shared" ca="1" si="71"/>
        <v>0</v>
      </c>
      <c r="P397" s="10">
        <f ca="1">VLOOKUP(C397,Zwangerschapsverlof!$B$80:$B$86,1,1)</f>
        <v>0</v>
      </c>
      <c r="Q397" s="10">
        <f ca="1">INDEX(Zwangerschapsverlof!$C$80:$C$86,R397)</f>
        <v>0</v>
      </c>
      <c r="R397" s="89">
        <f ca="1">MATCH(P397,Zwangerschapsverlof!$B$80:$B$86,0)</f>
        <v>1</v>
      </c>
      <c r="S397" s="6">
        <f t="shared" ca="1" si="72"/>
        <v>0</v>
      </c>
      <c r="T397" s="37">
        <f t="shared" ca="1" si="75"/>
        <v>0</v>
      </c>
      <c r="U397" s="49">
        <f t="shared" si="76"/>
        <v>0</v>
      </c>
      <c r="V397" s="37">
        <f ca="1">IF(AND(H397=0,I397=0,O397=1),INDEX(Zwangerschapsverlof!$B$66:$K$72,N397,3+D397),0)</f>
        <v>0</v>
      </c>
      <c r="W397" s="37">
        <f ca="1">IF(AND(H397=0,I397=0,S397=1),INDEX(Zwangerschapsverlof!$B$80:$K$86,R397,3+D397),0)</f>
        <v>0</v>
      </c>
      <c r="X397" s="110">
        <f t="shared" ca="1" si="77"/>
        <v>9</v>
      </c>
    </row>
    <row r="398" spans="2:24">
      <c r="B398" s="48">
        <f t="shared" ca="1" si="68"/>
        <v>45270</v>
      </c>
      <c r="C398" s="10">
        <f t="shared" ca="1" si="78"/>
        <v>45270</v>
      </c>
      <c r="D398" s="6">
        <f t="shared" ca="1" si="69"/>
        <v>7</v>
      </c>
      <c r="E398" s="10">
        <f ca="1">VLOOKUP(C398,Vakantie!O:O,1,1)</f>
        <v>45213</v>
      </c>
      <c r="F398" s="10">
        <f ca="1">INDEX(Vakantie!P:P,MATCH(E398,Vakantie!O:O,0))</f>
        <v>45221</v>
      </c>
      <c r="G398" s="6" t="str">
        <f ca="1">INDEX(Vakantie!Q:Q,MATCH(E398,Vakantie!O:O,0))</f>
        <v>Herfst</v>
      </c>
      <c r="H398" s="6">
        <f t="shared" ca="1" si="70"/>
        <v>0</v>
      </c>
      <c r="I398" s="6">
        <f ca="1">IFERROR(  MIN(1, VLOOKUP(C398,Vakantie!Z:Z,1,0)   ),0)</f>
        <v>0</v>
      </c>
      <c r="J398" s="6">
        <f t="shared" ca="1" si="73"/>
        <v>0</v>
      </c>
      <c r="K398" s="6">
        <f t="shared" si="74"/>
        <v>0</v>
      </c>
      <c r="L398" s="10">
        <f ca="1">VLOOKUP(C398,Zwangerschapsverlof!$B$66:$B$72,1,1)</f>
        <v>0</v>
      </c>
      <c r="M398" s="10">
        <f ca="1">INDEX(Zwangerschapsverlof!$C$66:$C$72,N398)</f>
        <v>0</v>
      </c>
      <c r="N398" s="89">
        <f ca="1">MATCH(L398,Zwangerschapsverlof!$B$66:$B$72,0)</f>
        <v>1</v>
      </c>
      <c r="O398" s="6">
        <f t="shared" ca="1" si="71"/>
        <v>0</v>
      </c>
      <c r="P398" s="10">
        <f ca="1">VLOOKUP(C398,Zwangerschapsverlof!$B$80:$B$86,1,1)</f>
        <v>0</v>
      </c>
      <c r="Q398" s="10">
        <f ca="1">INDEX(Zwangerschapsverlof!$C$80:$C$86,R398)</f>
        <v>0</v>
      </c>
      <c r="R398" s="89">
        <f ca="1">MATCH(P398,Zwangerschapsverlof!$B$80:$B$86,0)</f>
        <v>1</v>
      </c>
      <c r="S398" s="6">
        <f t="shared" ca="1" si="72"/>
        <v>0</v>
      </c>
      <c r="T398" s="37">
        <f t="shared" ca="1" si="75"/>
        <v>0</v>
      </c>
      <c r="U398" s="49">
        <f t="shared" si="76"/>
        <v>0</v>
      </c>
      <c r="V398" s="37">
        <f ca="1">IF(AND(H398=0,I398=0,O398=1),INDEX(Zwangerschapsverlof!$B$66:$K$72,N398,3+D398),0)</f>
        <v>0</v>
      </c>
      <c r="W398" s="37">
        <f ca="1">IF(AND(H398=0,I398=0,S398=1),INDEX(Zwangerschapsverlof!$B$80:$K$86,R398,3+D398),0)</f>
        <v>0</v>
      </c>
      <c r="X398" s="110">
        <f t="shared" ca="1" si="77"/>
        <v>9</v>
      </c>
    </row>
    <row r="399" spans="2:24">
      <c r="B399" s="48">
        <f t="shared" ca="1" si="68"/>
        <v>45271</v>
      </c>
      <c r="C399" s="10">
        <f t="shared" ca="1" si="78"/>
        <v>45271</v>
      </c>
      <c r="D399" s="6">
        <f t="shared" ca="1" si="69"/>
        <v>1</v>
      </c>
      <c r="E399" s="10">
        <f ca="1">VLOOKUP(C399,Vakantie!O:O,1,1)</f>
        <v>45213</v>
      </c>
      <c r="F399" s="10">
        <f ca="1">INDEX(Vakantie!P:P,MATCH(E399,Vakantie!O:O,0))</f>
        <v>45221</v>
      </c>
      <c r="G399" s="6" t="str">
        <f ca="1">INDEX(Vakantie!Q:Q,MATCH(E399,Vakantie!O:O,0))</f>
        <v>Herfst</v>
      </c>
      <c r="H399" s="6">
        <f t="shared" ca="1" si="70"/>
        <v>0</v>
      </c>
      <c r="I399" s="6">
        <f ca="1">IFERROR(  MIN(1, VLOOKUP(C399,Vakantie!Z:Z,1,0)   ),0)</f>
        <v>0</v>
      </c>
      <c r="J399" s="6">
        <f t="shared" ca="1" si="73"/>
        <v>0</v>
      </c>
      <c r="K399" s="6">
        <f t="shared" si="74"/>
        <v>0</v>
      </c>
      <c r="L399" s="10">
        <f ca="1">VLOOKUP(C399,Zwangerschapsverlof!$B$66:$B$72,1,1)</f>
        <v>0</v>
      </c>
      <c r="M399" s="10">
        <f ca="1">INDEX(Zwangerschapsverlof!$C$66:$C$72,N399)</f>
        <v>0</v>
      </c>
      <c r="N399" s="89">
        <f ca="1">MATCH(L399,Zwangerschapsverlof!$B$66:$B$72,0)</f>
        <v>1</v>
      </c>
      <c r="O399" s="6">
        <f t="shared" ca="1" si="71"/>
        <v>0</v>
      </c>
      <c r="P399" s="10">
        <f ca="1">VLOOKUP(C399,Zwangerschapsverlof!$B$80:$B$86,1,1)</f>
        <v>0</v>
      </c>
      <c r="Q399" s="10">
        <f ca="1">INDEX(Zwangerschapsverlof!$C$80:$C$86,R399)</f>
        <v>0</v>
      </c>
      <c r="R399" s="89">
        <f ca="1">MATCH(P399,Zwangerschapsverlof!$B$80:$B$86,0)</f>
        <v>1</v>
      </c>
      <c r="S399" s="6">
        <f t="shared" ca="1" si="72"/>
        <v>0</v>
      </c>
      <c r="T399" s="37">
        <f t="shared" ca="1" si="75"/>
        <v>0</v>
      </c>
      <c r="U399" s="49">
        <f t="shared" si="76"/>
        <v>0</v>
      </c>
      <c r="V399" s="37">
        <f ca="1">IF(AND(H399=0,I399=0,O399=1),INDEX(Zwangerschapsverlof!$B$66:$K$72,N399,3+D399),0)</f>
        <v>0</v>
      </c>
      <c r="W399" s="37">
        <f ca="1">IF(AND(H399=0,I399=0,S399=1),INDEX(Zwangerschapsverlof!$B$80:$K$86,R399,3+D399),0)</f>
        <v>0</v>
      </c>
      <c r="X399" s="110">
        <f t="shared" ca="1" si="77"/>
        <v>9</v>
      </c>
    </row>
    <row r="400" spans="2:24">
      <c r="B400" s="48">
        <f t="shared" ca="1" si="68"/>
        <v>45272</v>
      </c>
      <c r="C400" s="10">
        <f t="shared" ca="1" si="78"/>
        <v>45272</v>
      </c>
      <c r="D400" s="6">
        <f t="shared" ca="1" si="69"/>
        <v>2</v>
      </c>
      <c r="E400" s="10">
        <f ca="1">VLOOKUP(C400,Vakantie!O:O,1,1)</f>
        <v>45213</v>
      </c>
      <c r="F400" s="10">
        <f ca="1">INDEX(Vakantie!P:P,MATCH(E400,Vakantie!O:O,0))</f>
        <v>45221</v>
      </c>
      <c r="G400" s="6" t="str">
        <f ca="1">INDEX(Vakantie!Q:Q,MATCH(E400,Vakantie!O:O,0))</f>
        <v>Herfst</v>
      </c>
      <c r="H400" s="6">
        <f t="shared" ca="1" si="70"/>
        <v>0</v>
      </c>
      <c r="I400" s="6">
        <f ca="1">IFERROR(  MIN(1, VLOOKUP(C400,Vakantie!Z:Z,1,0)   ),0)</f>
        <v>0</v>
      </c>
      <c r="J400" s="6">
        <f t="shared" ca="1" si="73"/>
        <v>0</v>
      </c>
      <c r="K400" s="6">
        <f t="shared" si="74"/>
        <v>0</v>
      </c>
      <c r="L400" s="10">
        <f ca="1">VLOOKUP(C400,Zwangerschapsverlof!$B$66:$B$72,1,1)</f>
        <v>0</v>
      </c>
      <c r="M400" s="10">
        <f ca="1">INDEX(Zwangerschapsverlof!$C$66:$C$72,N400)</f>
        <v>0</v>
      </c>
      <c r="N400" s="89">
        <f ca="1">MATCH(L400,Zwangerschapsverlof!$B$66:$B$72,0)</f>
        <v>1</v>
      </c>
      <c r="O400" s="6">
        <f t="shared" ca="1" si="71"/>
        <v>0</v>
      </c>
      <c r="P400" s="10">
        <f ca="1">VLOOKUP(C400,Zwangerschapsverlof!$B$80:$B$86,1,1)</f>
        <v>0</v>
      </c>
      <c r="Q400" s="10">
        <f ca="1">INDEX(Zwangerschapsverlof!$C$80:$C$86,R400)</f>
        <v>0</v>
      </c>
      <c r="R400" s="89">
        <f ca="1">MATCH(P400,Zwangerschapsverlof!$B$80:$B$86,0)</f>
        <v>1</v>
      </c>
      <c r="S400" s="6">
        <f t="shared" ca="1" si="72"/>
        <v>0</v>
      </c>
      <c r="T400" s="37">
        <f t="shared" ca="1" si="75"/>
        <v>0</v>
      </c>
      <c r="U400" s="49">
        <f t="shared" si="76"/>
        <v>0</v>
      </c>
      <c r="V400" s="37">
        <f ca="1">IF(AND(H400=0,I400=0,O400=1),INDEX(Zwangerschapsverlof!$B$66:$K$72,N400,3+D400),0)</f>
        <v>0</v>
      </c>
      <c r="W400" s="37">
        <f ca="1">IF(AND(H400=0,I400=0,S400=1),INDEX(Zwangerschapsverlof!$B$80:$K$86,R400,3+D400),0)</f>
        <v>0</v>
      </c>
      <c r="X400" s="110">
        <f t="shared" ca="1" si="77"/>
        <v>9</v>
      </c>
    </row>
    <row r="401" spans="2:24">
      <c r="B401" s="48">
        <f t="shared" ca="1" si="68"/>
        <v>45273</v>
      </c>
      <c r="C401" s="10">
        <f t="shared" ca="1" si="78"/>
        <v>45273</v>
      </c>
      <c r="D401" s="6">
        <f t="shared" ca="1" si="69"/>
        <v>3</v>
      </c>
      <c r="E401" s="10">
        <f ca="1">VLOOKUP(C401,Vakantie!O:O,1,1)</f>
        <v>45213</v>
      </c>
      <c r="F401" s="10">
        <f ca="1">INDEX(Vakantie!P:P,MATCH(E401,Vakantie!O:O,0))</f>
        <v>45221</v>
      </c>
      <c r="G401" s="6" t="str">
        <f ca="1">INDEX(Vakantie!Q:Q,MATCH(E401,Vakantie!O:O,0))</f>
        <v>Herfst</v>
      </c>
      <c r="H401" s="6">
        <f t="shared" ca="1" si="70"/>
        <v>0</v>
      </c>
      <c r="I401" s="6">
        <f ca="1">IFERROR(  MIN(1, VLOOKUP(C401,Vakantie!Z:Z,1,0)   ),0)</f>
        <v>0</v>
      </c>
      <c r="J401" s="6">
        <f t="shared" ca="1" si="73"/>
        <v>0</v>
      </c>
      <c r="K401" s="6">
        <f t="shared" si="74"/>
        <v>0</v>
      </c>
      <c r="L401" s="10">
        <f ca="1">VLOOKUP(C401,Zwangerschapsverlof!$B$66:$B$72,1,1)</f>
        <v>0</v>
      </c>
      <c r="M401" s="10">
        <f ca="1">INDEX(Zwangerschapsverlof!$C$66:$C$72,N401)</f>
        <v>0</v>
      </c>
      <c r="N401" s="89">
        <f ca="1">MATCH(L401,Zwangerschapsverlof!$B$66:$B$72,0)</f>
        <v>1</v>
      </c>
      <c r="O401" s="6">
        <f t="shared" ca="1" si="71"/>
        <v>0</v>
      </c>
      <c r="P401" s="10">
        <f ca="1">VLOOKUP(C401,Zwangerschapsverlof!$B$80:$B$86,1,1)</f>
        <v>0</v>
      </c>
      <c r="Q401" s="10">
        <f ca="1">INDEX(Zwangerschapsverlof!$C$80:$C$86,R401)</f>
        <v>0</v>
      </c>
      <c r="R401" s="89">
        <f ca="1">MATCH(P401,Zwangerschapsverlof!$B$80:$B$86,0)</f>
        <v>1</v>
      </c>
      <c r="S401" s="6">
        <f t="shared" ca="1" si="72"/>
        <v>0</v>
      </c>
      <c r="T401" s="37">
        <f t="shared" ca="1" si="75"/>
        <v>0</v>
      </c>
      <c r="U401" s="49">
        <f t="shared" si="76"/>
        <v>0</v>
      </c>
      <c r="V401" s="37">
        <f ca="1">IF(AND(H401=0,I401=0,O401=1),INDEX(Zwangerschapsverlof!$B$66:$K$72,N401,3+D401),0)</f>
        <v>0</v>
      </c>
      <c r="W401" s="37">
        <f ca="1">IF(AND(H401=0,I401=0,S401=1),INDEX(Zwangerschapsverlof!$B$80:$K$86,R401,3+D401),0)</f>
        <v>0</v>
      </c>
      <c r="X401" s="110">
        <f t="shared" ca="1" si="77"/>
        <v>9</v>
      </c>
    </row>
    <row r="402" spans="2:24">
      <c r="B402" s="48">
        <f t="shared" ca="1" si="68"/>
        <v>45274</v>
      </c>
      <c r="C402" s="10">
        <f t="shared" ca="1" si="78"/>
        <v>45274</v>
      </c>
      <c r="D402" s="6">
        <f t="shared" ca="1" si="69"/>
        <v>4</v>
      </c>
      <c r="E402" s="10">
        <f ca="1">VLOOKUP(C402,Vakantie!O:O,1,1)</f>
        <v>45213</v>
      </c>
      <c r="F402" s="10">
        <f ca="1">INDEX(Vakantie!P:P,MATCH(E402,Vakantie!O:O,0))</f>
        <v>45221</v>
      </c>
      <c r="G402" s="6" t="str">
        <f ca="1">INDEX(Vakantie!Q:Q,MATCH(E402,Vakantie!O:O,0))</f>
        <v>Herfst</v>
      </c>
      <c r="H402" s="6">
        <f t="shared" ca="1" si="70"/>
        <v>0</v>
      </c>
      <c r="I402" s="6">
        <f ca="1">IFERROR(  MIN(1, VLOOKUP(C402,Vakantie!Z:Z,1,0)   ),0)</f>
        <v>0</v>
      </c>
      <c r="J402" s="6">
        <f t="shared" ca="1" si="73"/>
        <v>0</v>
      </c>
      <c r="K402" s="6">
        <f t="shared" si="74"/>
        <v>0</v>
      </c>
      <c r="L402" s="10">
        <f ca="1">VLOOKUP(C402,Zwangerschapsverlof!$B$66:$B$72,1,1)</f>
        <v>0</v>
      </c>
      <c r="M402" s="10">
        <f ca="1">INDEX(Zwangerschapsverlof!$C$66:$C$72,N402)</f>
        <v>0</v>
      </c>
      <c r="N402" s="89">
        <f ca="1">MATCH(L402,Zwangerschapsverlof!$B$66:$B$72,0)</f>
        <v>1</v>
      </c>
      <c r="O402" s="6">
        <f t="shared" ca="1" si="71"/>
        <v>0</v>
      </c>
      <c r="P402" s="10">
        <f ca="1">VLOOKUP(C402,Zwangerschapsverlof!$B$80:$B$86,1,1)</f>
        <v>0</v>
      </c>
      <c r="Q402" s="10">
        <f ca="1">INDEX(Zwangerschapsverlof!$C$80:$C$86,R402)</f>
        <v>0</v>
      </c>
      <c r="R402" s="89">
        <f ca="1">MATCH(P402,Zwangerschapsverlof!$B$80:$B$86,0)</f>
        <v>1</v>
      </c>
      <c r="S402" s="6">
        <f t="shared" ca="1" si="72"/>
        <v>0</v>
      </c>
      <c r="T402" s="37">
        <f t="shared" ca="1" si="75"/>
        <v>0</v>
      </c>
      <c r="U402" s="49">
        <f t="shared" si="76"/>
        <v>0</v>
      </c>
      <c r="V402" s="37">
        <f ca="1">IF(AND(H402=0,I402=0,O402=1),INDEX(Zwangerschapsverlof!$B$66:$K$72,N402,3+D402),0)</f>
        <v>0</v>
      </c>
      <c r="W402" s="37">
        <f ca="1">IF(AND(H402=0,I402=0,S402=1),INDEX(Zwangerschapsverlof!$B$80:$K$86,R402,3+D402),0)</f>
        <v>0</v>
      </c>
      <c r="X402" s="110">
        <f t="shared" ca="1" si="77"/>
        <v>9</v>
      </c>
    </row>
    <row r="403" spans="2:24">
      <c r="B403" s="48">
        <f t="shared" ca="1" si="68"/>
        <v>45275</v>
      </c>
      <c r="C403" s="10">
        <f t="shared" ca="1" si="78"/>
        <v>45275</v>
      </c>
      <c r="D403" s="6">
        <f t="shared" ca="1" si="69"/>
        <v>5</v>
      </c>
      <c r="E403" s="10">
        <f ca="1">VLOOKUP(C403,Vakantie!O:O,1,1)</f>
        <v>45213</v>
      </c>
      <c r="F403" s="10">
        <f ca="1">INDEX(Vakantie!P:P,MATCH(E403,Vakantie!O:O,0))</f>
        <v>45221</v>
      </c>
      <c r="G403" s="6" t="str">
        <f ca="1">INDEX(Vakantie!Q:Q,MATCH(E403,Vakantie!O:O,0))</f>
        <v>Herfst</v>
      </c>
      <c r="H403" s="6">
        <f t="shared" ca="1" si="70"/>
        <v>0</v>
      </c>
      <c r="I403" s="6">
        <f ca="1">IFERROR(  MIN(1, VLOOKUP(C403,Vakantie!Z:Z,1,0)   ),0)</f>
        <v>0</v>
      </c>
      <c r="J403" s="6">
        <f t="shared" ca="1" si="73"/>
        <v>0</v>
      </c>
      <c r="K403" s="6">
        <f t="shared" si="74"/>
        <v>0</v>
      </c>
      <c r="L403" s="10">
        <f ca="1">VLOOKUP(C403,Zwangerschapsverlof!$B$66:$B$72,1,1)</f>
        <v>0</v>
      </c>
      <c r="M403" s="10">
        <f ca="1">INDEX(Zwangerschapsverlof!$C$66:$C$72,N403)</f>
        <v>0</v>
      </c>
      <c r="N403" s="89">
        <f ca="1">MATCH(L403,Zwangerschapsverlof!$B$66:$B$72,0)</f>
        <v>1</v>
      </c>
      <c r="O403" s="6">
        <f t="shared" ca="1" si="71"/>
        <v>0</v>
      </c>
      <c r="P403" s="10">
        <f ca="1">VLOOKUP(C403,Zwangerschapsverlof!$B$80:$B$86,1,1)</f>
        <v>0</v>
      </c>
      <c r="Q403" s="10">
        <f ca="1">INDEX(Zwangerschapsverlof!$C$80:$C$86,R403)</f>
        <v>0</v>
      </c>
      <c r="R403" s="89">
        <f ca="1">MATCH(P403,Zwangerschapsverlof!$B$80:$B$86,0)</f>
        <v>1</v>
      </c>
      <c r="S403" s="6">
        <f t="shared" ca="1" si="72"/>
        <v>0</v>
      </c>
      <c r="T403" s="37">
        <f t="shared" ca="1" si="75"/>
        <v>0</v>
      </c>
      <c r="U403" s="49">
        <f t="shared" si="76"/>
        <v>0</v>
      </c>
      <c r="V403" s="37">
        <f ca="1">IF(AND(H403=0,I403=0,O403=1),INDEX(Zwangerschapsverlof!$B$66:$K$72,N403,3+D403),0)</f>
        <v>0</v>
      </c>
      <c r="W403" s="37">
        <f ca="1">IF(AND(H403=0,I403=0,S403=1),INDEX(Zwangerschapsverlof!$B$80:$K$86,R403,3+D403),0)</f>
        <v>0</v>
      </c>
      <c r="X403" s="110">
        <f t="shared" ca="1" si="77"/>
        <v>9</v>
      </c>
    </row>
    <row r="404" spans="2:24">
      <c r="B404" s="48">
        <f t="shared" ca="1" si="68"/>
        <v>45276</v>
      </c>
      <c r="C404" s="10">
        <f t="shared" ca="1" si="78"/>
        <v>45276</v>
      </c>
      <c r="D404" s="6">
        <f t="shared" ca="1" si="69"/>
        <v>6</v>
      </c>
      <c r="E404" s="10">
        <f ca="1">VLOOKUP(C404,Vakantie!O:O,1,1)</f>
        <v>45213</v>
      </c>
      <c r="F404" s="10">
        <f ca="1">INDEX(Vakantie!P:P,MATCH(E404,Vakantie!O:O,0))</f>
        <v>45221</v>
      </c>
      <c r="G404" s="6" t="str">
        <f ca="1">INDEX(Vakantie!Q:Q,MATCH(E404,Vakantie!O:O,0))</f>
        <v>Herfst</v>
      </c>
      <c r="H404" s="6">
        <f t="shared" ca="1" si="70"/>
        <v>0</v>
      </c>
      <c r="I404" s="6">
        <f ca="1">IFERROR(  MIN(1, VLOOKUP(C404,Vakantie!Z:Z,1,0)   ),0)</f>
        <v>0</v>
      </c>
      <c r="J404" s="6">
        <f t="shared" ca="1" si="73"/>
        <v>0</v>
      </c>
      <c r="K404" s="6">
        <f t="shared" si="74"/>
        <v>0</v>
      </c>
      <c r="L404" s="10">
        <f ca="1">VLOOKUP(C404,Zwangerschapsverlof!$B$66:$B$72,1,1)</f>
        <v>0</v>
      </c>
      <c r="M404" s="10">
        <f ca="1">INDEX(Zwangerschapsverlof!$C$66:$C$72,N404)</f>
        <v>0</v>
      </c>
      <c r="N404" s="89">
        <f ca="1">MATCH(L404,Zwangerschapsverlof!$B$66:$B$72,0)</f>
        <v>1</v>
      </c>
      <c r="O404" s="6">
        <f t="shared" ca="1" si="71"/>
        <v>0</v>
      </c>
      <c r="P404" s="10">
        <f ca="1">VLOOKUP(C404,Zwangerschapsverlof!$B$80:$B$86,1,1)</f>
        <v>0</v>
      </c>
      <c r="Q404" s="10">
        <f ca="1">INDEX(Zwangerschapsverlof!$C$80:$C$86,R404)</f>
        <v>0</v>
      </c>
      <c r="R404" s="89">
        <f ca="1">MATCH(P404,Zwangerschapsverlof!$B$80:$B$86,0)</f>
        <v>1</v>
      </c>
      <c r="S404" s="6">
        <f t="shared" ca="1" si="72"/>
        <v>0</v>
      </c>
      <c r="T404" s="37">
        <f t="shared" ca="1" si="75"/>
        <v>0</v>
      </c>
      <c r="U404" s="49">
        <f t="shared" si="76"/>
        <v>0</v>
      </c>
      <c r="V404" s="37">
        <f ca="1">IF(AND(H404=0,I404=0,O404=1),INDEX(Zwangerschapsverlof!$B$66:$K$72,N404,3+D404),0)</f>
        <v>0</v>
      </c>
      <c r="W404" s="37">
        <f ca="1">IF(AND(H404=0,I404=0,S404=1),INDEX(Zwangerschapsverlof!$B$80:$K$86,R404,3+D404),0)</f>
        <v>0</v>
      </c>
      <c r="X404" s="110">
        <f t="shared" ca="1" si="77"/>
        <v>9</v>
      </c>
    </row>
    <row r="405" spans="2:24">
      <c r="B405" s="48">
        <f t="shared" ca="1" si="68"/>
        <v>45277</v>
      </c>
      <c r="C405" s="10">
        <f t="shared" ca="1" si="78"/>
        <v>45277</v>
      </c>
      <c r="D405" s="6">
        <f t="shared" ca="1" si="69"/>
        <v>7</v>
      </c>
      <c r="E405" s="10">
        <f ca="1">VLOOKUP(C405,Vakantie!O:O,1,1)</f>
        <v>45213</v>
      </c>
      <c r="F405" s="10">
        <f ca="1">INDEX(Vakantie!P:P,MATCH(E405,Vakantie!O:O,0))</f>
        <v>45221</v>
      </c>
      <c r="G405" s="6" t="str">
        <f ca="1">INDEX(Vakantie!Q:Q,MATCH(E405,Vakantie!O:O,0))</f>
        <v>Herfst</v>
      </c>
      <c r="H405" s="6">
        <f t="shared" ca="1" si="70"/>
        <v>0</v>
      </c>
      <c r="I405" s="6">
        <f ca="1">IFERROR(  MIN(1, VLOOKUP(C405,Vakantie!Z:Z,1,0)   ),0)</f>
        <v>0</v>
      </c>
      <c r="J405" s="6">
        <f t="shared" ca="1" si="73"/>
        <v>0</v>
      </c>
      <c r="K405" s="6">
        <f t="shared" si="74"/>
        <v>0</v>
      </c>
      <c r="L405" s="10">
        <f ca="1">VLOOKUP(C405,Zwangerschapsverlof!$B$66:$B$72,1,1)</f>
        <v>0</v>
      </c>
      <c r="M405" s="10">
        <f ca="1">INDEX(Zwangerschapsverlof!$C$66:$C$72,N405)</f>
        <v>0</v>
      </c>
      <c r="N405" s="89">
        <f ca="1">MATCH(L405,Zwangerschapsverlof!$B$66:$B$72,0)</f>
        <v>1</v>
      </c>
      <c r="O405" s="6">
        <f t="shared" ca="1" si="71"/>
        <v>0</v>
      </c>
      <c r="P405" s="10">
        <f ca="1">VLOOKUP(C405,Zwangerschapsverlof!$B$80:$B$86,1,1)</f>
        <v>0</v>
      </c>
      <c r="Q405" s="10">
        <f ca="1">INDEX(Zwangerschapsverlof!$C$80:$C$86,R405)</f>
        <v>0</v>
      </c>
      <c r="R405" s="89">
        <f ca="1">MATCH(P405,Zwangerschapsverlof!$B$80:$B$86,0)</f>
        <v>1</v>
      </c>
      <c r="S405" s="6">
        <f t="shared" ca="1" si="72"/>
        <v>0</v>
      </c>
      <c r="T405" s="37">
        <f t="shared" ca="1" si="75"/>
        <v>0</v>
      </c>
      <c r="U405" s="49">
        <f t="shared" si="76"/>
        <v>0</v>
      </c>
      <c r="V405" s="37">
        <f ca="1">IF(AND(H405=0,I405=0,O405=1),INDEX(Zwangerschapsverlof!$B$66:$K$72,N405,3+D405),0)</f>
        <v>0</v>
      </c>
      <c r="W405" s="37">
        <f ca="1">IF(AND(H405=0,I405=0,S405=1),INDEX(Zwangerschapsverlof!$B$80:$K$86,R405,3+D405),0)</f>
        <v>0</v>
      </c>
      <c r="X405" s="110">
        <f t="shared" ca="1" si="77"/>
        <v>9</v>
      </c>
    </row>
    <row r="406" spans="2:24">
      <c r="B406" s="48">
        <f t="shared" ca="1" si="68"/>
        <v>45278</v>
      </c>
      <c r="C406" s="10">
        <f t="shared" ca="1" si="78"/>
        <v>45278</v>
      </c>
      <c r="D406" s="6">
        <f t="shared" ca="1" si="69"/>
        <v>1</v>
      </c>
      <c r="E406" s="10">
        <f ca="1">VLOOKUP(C406,Vakantie!O:O,1,1)</f>
        <v>45213</v>
      </c>
      <c r="F406" s="10">
        <f ca="1">INDEX(Vakantie!P:P,MATCH(E406,Vakantie!O:O,0))</f>
        <v>45221</v>
      </c>
      <c r="G406" s="6" t="str">
        <f ca="1">INDEX(Vakantie!Q:Q,MATCH(E406,Vakantie!O:O,0))</f>
        <v>Herfst</v>
      </c>
      <c r="H406" s="6">
        <f t="shared" ca="1" si="70"/>
        <v>0</v>
      </c>
      <c r="I406" s="6">
        <f ca="1">IFERROR(  MIN(1, VLOOKUP(C406,Vakantie!Z:Z,1,0)   ),0)</f>
        <v>0</v>
      </c>
      <c r="J406" s="6">
        <f t="shared" ca="1" si="73"/>
        <v>0</v>
      </c>
      <c r="K406" s="6">
        <f t="shared" si="74"/>
        <v>0</v>
      </c>
      <c r="L406" s="10">
        <f ca="1">VLOOKUP(C406,Zwangerschapsverlof!$B$66:$B$72,1,1)</f>
        <v>0</v>
      </c>
      <c r="M406" s="10">
        <f ca="1">INDEX(Zwangerschapsverlof!$C$66:$C$72,N406)</f>
        <v>0</v>
      </c>
      <c r="N406" s="89">
        <f ca="1">MATCH(L406,Zwangerschapsverlof!$B$66:$B$72,0)</f>
        <v>1</v>
      </c>
      <c r="O406" s="6">
        <f t="shared" ca="1" si="71"/>
        <v>0</v>
      </c>
      <c r="P406" s="10">
        <f ca="1">VLOOKUP(C406,Zwangerschapsverlof!$B$80:$B$86,1,1)</f>
        <v>0</v>
      </c>
      <c r="Q406" s="10">
        <f ca="1">INDEX(Zwangerschapsverlof!$C$80:$C$86,R406)</f>
        <v>0</v>
      </c>
      <c r="R406" s="89">
        <f ca="1">MATCH(P406,Zwangerschapsverlof!$B$80:$B$86,0)</f>
        <v>1</v>
      </c>
      <c r="S406" s="6">
        <f t="shared" ca="1" si="72"/>
        <v>0</v>
      </c>
      <c r="T406" s="37">
        <f t="shared" ca="1" si="75"/>
        <v>0</v>
      </c>
      <c r="U406" s="49">
        <f t="shared" si="76"/>
        <v>0</v>
      </c>
      <c r="V406" s="37">
        <f ca="1">IF(AND(H406=0,I406=0,O406=1),INDEX(Zwangerschapsverlof!$B$66:$K$72,N406,3+D406),0)</f>
        <v>0</v>
      </c>
      <c r="W406" s="37">
        <f ca="1">IF(AND(H406=0,I406=0,S406=1),INDEX(Zwangerschapsverlof!$B$80:$K$86,R406,3+D406),0)</f>
        <v>0</v>
      </c>
      <c r="X406" s="110">
        <f t="shared" ca="1" si="77"/>
        <v>9</v>
      </c>
    </row>
    <row r="407" spans="2:24">
      <c r="B407" s="48">
        <f t="shared" ca="1" si="68"/>
        <v>45279</v>
      </c>
      <c r="C407" s="10">
        <f t="shared" ca="1" si="78"/>
        <v>45279</v>
      </c>
      <c r="D407" s="6">
        <f t="shared" ca="1" si="69"/>
        <v>2</v>
      </c>
      <c r="E407" s="10">
        <f ca="1">VLOOKUP(C407,Vakantie!O:O,1,1)</f>
        <v>45213</v>
      </c>
      <c r="F407" s="10">
        <f ca="1">INDEX(Vakantie!P:P,MATCH(E407,Vakantie!O:O,0))</f>
        <v>45221</v>
      </c>
      <c r="G407" s="6" t="str">
        <f ca="1">INDEX(Vakantie!Q:Q,MATCH(E407,Vakantie!O:O,0))</f>
        <v>Herfst</v>
      </c>
      <c r="H407" s="6">
        <f t="shared" ca="1" si="70"/>
        <v>0</v>
      </c>
      <c r="I407" s="6">
        <f ca="1">IFERROR(  MIN(1, VLOOKUP(C407,Vakantie!Z:Z,1,0)   ),0)</f>
        <v>0</v>
      </c>
      <c r="J407" s="6">
        <f t="shared" ca="1" si="73"/>
        <v>0</v>
      </c>
      <c r="K407" s="6">
        <f t="shared" si="74"/>
        <v>0</v>
      </c>
      <c r="L407" s="10">
        <f ca="1">VLOOKUP(C407,Zwangerschapsverlof!$B$66:$B$72,1,1)</f>
        <v>0</v>
      </c>
      <c r="M407" s="10">
        <f ca="1">INDEX(Zwangerschapsverlof!$C$66:$C$72,N407)</f>
        <v>0</v>
      </c>
      <c r="N407" s="89">
        <f ca="1">MATCH(L407,Zwangerschapsverlof!$B$66:$B$72,0)</f>
        <v>1</v>
      </c>
      <c r="O407" s="6">
        <f t="shared" ca="1" si="71"/>
        <v>0</v>
      </c>
      <c r="P407" s="10">
        <f ca="1">VLOOKUP(C407,Zwangerschapsverlof!$B$80:$B$86,1,1)</f>
        <v>0</v>
      </c>
      <c r="Q407" s="10">
        <f ca="1">INDEX(Zwangerschapsverlof!$C$80:$C$86,R407)</f>
        <v>0</v>
      </c>
      <c r="R407" s="89">
        <f ca="1">MATCH(P407,Zwangerschapsverlof!$B$80:$B$86,0)</f>
        <v>1</v>
      </c>
      <c r="S407" s="6">
        <f t="shared" ca="1" si="72"/>
        <v>0</v>
      </c>
      <c r="T407" s="37">
        <f t="shared" ca="1" si="75"/>
        <v>0</v>
      </c>
      <c r="U407" s="49">
        <f t="shared" si="76"/>
        <v>0</v>
      </c>
      <c r="V407" s="37">
        <f ca="1">IF(AND(H407=0,I407=0,O407=1),INDEX(Zwangerschapsverlof!$B$66:$K$72,N407,3+D407),0)</f>
        <v>0</v>
      </c>
      <c r="W407" s="37">
        <f ca="1">IF(AND(H407=0,I407=0,S407=1),INDEX(Zwangerschapsverlof!$B$80:$K$86,R407,3+D407),0)</f>
        <v>0</v>
      </c>
      <c r="X407" s="110">
        <f t="shared" ca="1" si="77"/>
        <v>9</v>
      </c>
    </row>
    <row r="408" spans="2:24">
      <c r="B408" s="48">
        <f t="shared" ca="1" si="68"/>
        <v>45280</v>
      </c>
      <c r="C408" s="10">
        <f t="shared" ca="1" si="78"/>
        <v>45280</v>
      </c>
      <c r="D408" s="6">
        <f t="shared" ca="1" si="69"/>
        <v>3</v>
      </c>
      <c r="E408" s="10">
        <f ca="1">VLOOKUP(C408,Vakantie!O:O,1,1)</f>
        <v>45213</v>
      </c>
      <c r="F408" s="10">
        <f ca="1">INDEX(Vakantie!P:P,MATCH(E408,Vakantie!O:O,0))</f>
        <v>45221</v>
      </c>
      <c r="G408" s="6" t="str">
        <f ca="1">INDEX(Vakantie!Q:Q,MATCH(E408,Vakantie!O:O,0))</f>
        <v>Herfst</v>
      </c>
      <c r="H408" s="6">
        <f t="shared" ca="1" si="70"/>
        <v>0</v>
      </c>
      <c r="I408" s="6">
        <f ca="1">IFERROR(  MIN(1, VLOOKUP(C408,Vakantie!Z:Z,1,0)   ),0)</f>
        <v>0</v>
      </c>
      <c r="J408" s="6">
        <f t="shared" ca="1" si="73"/>
        <v>0</v>
      </c>
      <c r="K408" s="6">
        <f t="shared" si="74"/>
        <v>0</v>
      </c>
      <c r="L408" s="10">
        <f ca="1">VLOOKUP(C408,Zwangerschapsverlof!$B$66:$B$72,1,1)</f>
        <v>0</v>
      </c>
      <c r="M408" s="10">
        <f ca="1">INDEX(Zwangerschapsverlof!$C$66:$C$72,N408)</f>
        <v>0</v>
      </c>
      <c r="N408" s="89">
        <f ca="1">MATCH(L408,Zwangerschapsverlof!$B$66:$B$72,0)</f>
        <v>1</v>
      </c>
      <c r="O408" s="6">
        <f t="shared" ca="1" si="71"/>
        <v>0</v>
      </c>
      <c r="P408" s="10">
        <f ca="1">VLOOKUP(C408,Zwangerschapsverlof!$B$80:$B$86,1,1)</f>
        <v>0</v>
      </c>
      <c r="Q408" s="10">
        <f ca="1">INDEX(Zwangerschapsverlof!$C$80:$C$86,R408)</f>
        <v>0</v>
      </c>
      <c r="R408" s="89">
        <f ca="1">MATCH(P408,Zwangerschapsverlof!$B$80:$B$86,0)</f>
        <v>1</v>
      </c>
      <c r="S408" s="6">
        <f t="shared" ca="1" si="72"/>
        <v>0</v>
      </c>
      <c r="T408" s="37">
        <f t="shared" ca="1" si="75"/>
        <v>0</v>
      </c>
      <c r="U408" s="49">
        <f t="shared" si="76"/>
        <v>0</v>
      </c>
      <c r="V408" s="37">
        <f ca="1">IF(AND(H408=0,I408=0,O408=1),INDEX(Zwangerschapsverlof!$B$66:$K$72,N408,3+D408),0)</f>
        <v>0</v>
      </c>
      <c r="W408" s="37">
        <f ca="1">IF(AND(H408=0,I408=0,S408=1),INDEX(Zwangerschapsverlof!$B$80:$K$86,R408,3+D408),0)</f>
        <v>0</v>
      </c>
      <c r="X408" s="110">
        <f t="shared" ca="1" si="77"/>
        <v>9</v>
      </c>
    </row>
    <row r="409" spans="2:24">
      <c r="B409" s="48">
        <f t="shared" ca="1" si="68"/>
        <v>45281</v>
      </c>
      <c r="C409" s="10">
        <f t="shared" ca="1" si="78"/>
        <v>45281</v>
      </c>
      <c r="D409" s="6">
        <f t="shared" ca="1" si="69"/>
        <v>4</v>
      </c>
      <c r="E409" s="10">
        <f ca="1">VLOOKUP(C409,Vakantie!O:O,1,1)</f>
        <v>45213</v>
      </c>
      <c r="F409" s="10">
        <f ca="1">INDEX(Vakantie!P:P,MATCH(E409,Vakantie!O:O,0))</f>
        <v>45221</v>
      </c>
      <c r="G409" s="6" t="str">
        <f ca="1">INDEX(Vakantie!Q:Q,MATCH(E409,Vakantie!O:O,0))</f>
        <v>Herfst</v>
      </c>
      <c r="H409" s="6">
        <f t="shared" ca="1" si="70"/>
        <v>0</v>
      </c>
      <c r="I409" s="6">
        <f ca="1">IFERROR(  MIN(1, VLOOKUP(C409,Vakantie!Z:Z,1,0)   ),0)</f>
        <v>0</v>
      </c>
      <c r="J409" s="6">
        <f t="shared" ca="1" si="73"/>
        <v>0</v>
      </c>
      <c r="K409" s="6">
        <f t="shared" si="74"/>
        <v>0</v>
      </c>
      <c r="L409" s="10">
        <f ca="1">VLOOKUP(C409,Zwangerschapsverlof!$B$66:$B$72,1,1)</f>
        <v>0</v>
      </c>
      <c r="M409" s="10">
        <f ca="1">INDEX(Zwangerschapsverlof!$C$66:$C$72,N409)</f>
        <v>0</v>
      </c>
      <c r="N409" s="89">
        <f ca="1">MATCH(L409,Zwangerschapsverlof!$B$66:$B$72,0)</f>
        <v>1</v>
      </c>
      <c r="O409" s="6">
        <f t="shared" ca="1" si="71"/>
        <v>0</v>
      </c>
      <c r="P409" s="10">
        <f ca="1">VLOOKUP(C409,Zwangerschapsverlof!$B$80:$B$86,1,1)</f>
        <v>0</v>
      </c>
      <c r="Q409" s="10">
        <f ca="1">INDEX(Zwangerschapsverlof!$C$80:$C$86,R409)</f>
        <v>0</v>
      </c>
      <c r="R409" s="89">
        <f ca="1">MATCH(P409,Zwangerschapsverlof!$B$80:$B$86,0)</f>
        <v>1</v>
      </c>
      <c r="S409" s="6">
        <f t="shared" ca="1" si="72"/>
        <v>0</v>
      </c>
      <c r="T409" s="37">
        <f t="shared" ca="1" si="75"/>
        <v>0</v>
      </c>
      <c r="U409" s="49">
        <f t="shared" si="76"/>
        <v>0</v>
      </c>
      <c r="V409" s="37">
        <f ca="1">IF(AND(H409=0,I409=0,O409=1),INDEX(Zwangerschapsverlof!$B$66:$K$72,N409,3+D409),0)</f>
        <v>0</v>
      </c>
      <c r="W409" s="37">
        <f ca="1">IF(AND(H409=0,I409=0,S409=1),INDEX(Zwangerschapsverlof!$B$80:$K$86,R409,3+D409),0)</f>
        <v>0</v>
      </c>
      <c r="X409" s="110">
        <f t="shared" ca="1" si="77"/>
        <v>9</v>
      </c>
    </row>
    <row r="410" spans="2:24">
      <c r="B410" s="48">
        <f t="shared" ca="1" si="68"/>
        <v>45282</v>
      </c>
      <c r="C410" s="10">
        <f t="shared" ca="1" si="78"/>
        <v>45282</v>
      </c>
      <c r="D410" s="6">
        <f t="shared" ca="1" si="69"/>
        <v>5</v>
      </c>
      <c r="E410" s="10">
        <f ca="1">VLOOKUP(C410,Vakantie!O:O,1,1)</f>
        <v>45213</v>
      </c>
      <c r="F410" s="10">
        <f ca="1">INDEX(Vakantie!P:P,MATCH(E410,Vakantie!O:O,0))</f>
        <v>45221</v>
      </c>
      <c r="G410" s="6" t="str">
        <f ca="1">INDEX(Vakantie!Q:Q,MATCH(E410,Vakantie!O:O,0))</f>
        <v>Herfst</v>
      </c>
      <c r="H410" s="6">
        <f t="shared" ca="1" si="70"/>
        <v>0</v>
      </c>
      <c r="I410" s="6">
        <f ca="1">IFERROR(  MIN(1, VLOOKUP(C410,Vakantie!Z:Z,1,0)   ),0)</f>
        <v>0</v>
      </c>
      <c r="J410" s="6">
        <f t="shared" ca="1" si="73"/>
        <v>0</v>
      </c>
      <c r="K410" s="6">
        <f t="shared" si="74"/>
        <v>0</v>
      </c>
      <c r="L410" s="10">
        <f ca="1">VLOOKUP(C410,Zwangerschapsverlof!$B$66:$B$72,1,1)</f>
        <v>0</v>
      </c>
      <c r="M410" s="10">
        <f ca="1">INDEX(Zwangerschapsverlof!$C$66:$C$72,N410)</f>
        <v>0</v>
      </c>
      <c r="N410" s="89">
        <f ca="1">MATCH(L410,Zwangerschapsverlof!$B$66:$B$72,0)</f>
        <v>1</v>
      </c>
      <c r="O410" s="6">
        <f t="shared" ca="1" si="71"/>
        <v>0</v>
      </c>
      <c r="P410" s="10">
        <f ca="1">VLOOKUP(C410,Zwangerschapsverlof!$B$80:$B$86,1,1)</f>
        <v>0</v>
      </c>
      <c r="Q410" s="10">
        <f ca="1">INDEX(Zwangerschapsverlof!$C$80:$C$86,R410)</f>
        <v>0</v>
      </c>
      <c r="R410" s="89">
        <f ca="1">MATCH(P410,Zwangerschapsverlof!$B$80:$B$86,0)</f>
        <v>1</v>
      </c>
      <c r="S410" s="6">
        <f t="shared" ca="1" si="72"/>
        <v>0</v>
      </c>
      <c r="T410" s="37">
        <f t="shared" ca="1" si="75"/>
        <v>0</v>
      </c>
      <c r="U410" s="49">
        <f t="shared" si="76"/>
        <v>0</v>
      </c>
      <c r="V410" s="37">
        <f ca="1">IF(AND(H410=0,I410=0,O410=1),INDEX(Zwangerschapsverlof!$B$66:$K$72,N410,3+D410),0)</f>
        <v>0</v>
      </c>
      <c r="W410" s="37">
        <f ca="1">IF(AND(H410=0,I410=0,S410=1),INDEX(Zwangerschapsverlof!$B$80:$K$86,R410,3+D410),0)</f>
        <v>0</v>
      </c>
      <c r="X410" s="110">
        <f t="shared" ca="1" si="77"/>
        <v>9</v>
      </c>
    </row>
    <row r="411" spans="2:24">
      <c r="B411" s="48">
        <f t="shared" ca="1" si="68"/>
        <v>45283</v>
      </c>
      <c r="C411" s="10">
        <f t="shared" ca="1" si="78"/>
        <v>45283</v>
      </c>
      <c r="D411" s="6">
        <f t="shared" ca="1" si="69"/>
        <v>6</v>
      </c>
      <c r="E411" s="10">
        <f ca="1">VLOOKUP(C411,Vakantie!O:O,1,1)</f>
        <v>45283</v>
      </c>
      <c r="F411" s="10">
        <f ca="1">INDEX(Vakantie!P:P,MATCH(E411,Vakantie!O:O,0))</f>
        <v>45298</v>
      </c>
      <c r="G411" s="6" t="str">
        <f ca="1">INDEX(Vakantie!Q:Q,MATCH(E411,Vakantie!O:O,0))</f>
        <v>Kerst</v>
      </c>
      <c r="H411" s="6">
        <f t="shared" ca="1" si="70"/>
        <v>1</v>
      </c>
      <c r="I411" s="6">
        <f ca="1">IFERROR(  MIN(1, VLOOKUP(C411,Vakantie!Z:Z,1,0)   ),0)</f>
        <v>0</v>
      </c>
      <c r="J411" s="6">
        <f t="shared" ca="1" si="73"/>
        <v>0</v>
      </c>
      <c r="K411" s="6">
        <f t="shared" si="74"/>
        <v>0</v>
      </c>
      <c r="L411" s="10">
        <f ca="1">VLOOKUP(C411,Zwangerschapsverlof!$B$66:$B$72,1,1)</f>
        <v>0</v>
      </c>
      <c r="M411" s="10">
        <f ca="1">INDEX(Zwangerschapsverlof!$C$66:$C$72,N411)</f>
        <v>0</v>
      </c>
      <c r="N411" s="89">
        <f ca="1">MATCH(L411,Zwangerschapsverlof!$B$66:$B$72,0)</f>
        <v>1</v>
      </c>
      <c r="O411" s="6">
        <f t="shared" ca="1" si="71"/>
        <v>0</v>
      </c>
      <c r="P411" s="10">
        <f ca="1">VLOOKUP(C411,Zwangerschapsverlof!$B$80:$B$86,1,1)</f>
        <v>0</v>
      </c>
      <c r="Q411" s="10">
        <f ca="1">INDEX(Zwangerschapsverlof!$C$80:$C$86,R411)</f>
        <v>0</v>
      </c>
      <c r="R411" s="89">
        <f ca="1">MATCH(P411,Zwangerschapsverlof!$B$80:$B$86,0)</f>
        <v>1</v>
      </c>
      <c r="S411" s="6">
        <f t="shared" ca="1" si="72"/>
        <v>0</v>
      </c>
      <c r="T411" s="37">
        <f t="shared" ca="1" si="75"/>
        <v>0</v>
      </c>
      <c r="U411" s="49">
        <f t="shared" si="76"/>
        <v>0</v>
      </c>
      <c r="V411" s="37">
        <f ca="1">IF(AND(H411=0,I411=0,O411=1),INDEX(Zwangerschapsverlof!$B$66:$K$72,N411,3+D411),0)</f>
        <v>0</v>
      </c>
      <c r="W411" s="37">
        <f ca="1">IF(AND(H411=0,I411=0,S411=1),INDEX(Zwangerschapsverlof!$B$80:$K$86,R411,3+D411),0)</f>
        <v>0</v>
      </c>
      <c r="X411" s="110">
        <f t="shared" ca="1" si="77"/>
        <v>9</v>
      </c>
    </row>
    <row r="412" spans="2:24">
      <c r="B412" s="48">
        <f t="shared" ca="1" si="68"/>
        <v>45284</v>
      </c>
      <c r="C412" s="10">
        <f t="shared" ca="1" si="78"/>
        <v>45284</v>
      </c>
      <c r="D412" s="6">
        <f t="shared" ca="1" si="69"/>
        <v>7</v>
      </c>
      <c r="E412" s="10">
        <f ca="1">VLOOKUP(C412,Vakantie!O:O,1,1)</f>
        <v>45283</v>
      </c>
      <c r="F412" s="10">
        <f ca="1">INDEX(Vakantie!P:P,MATCH(E412,Vakantie!O:O,0))</f>
        <v>45298</v>
      </c>
      <c r="G412" s="6" t="str">
        <f ca="1">INDEX(Vakantie!Q:Q,MATCH(E412,Vakantie!O:O,0))</f>
        <v>Kerst</v>
      </c>
      <c r="H412" s="6">
        <f t="shared" ca="1" si="70"/>
        <v>1</v>
      </c>
      <c r="I412" s="6">
        <f ca="1">IFERROR(  MIN(1, VLOOKUP(C412,Vakantie!Z:Z,1,0)   ),0)</f>
        <v>0</v>
      </c>
      <c r="J412" s="6">
        <f t="shared" ca="1" si="73"/>
        <v>0</v>
      </c>
      <c r="K412" s="6">
        <f t="shared" si="74"/>
        <v>0</v>
      </c>
      <c r="L412" s="10">
        <f ca="1">VLOOKUP(C412,Zwangerschapsverlof!$B$66:$B$72,1,1)</f>
        <v>0</v>
      </c>
      <c r="M412" s="10">
        <f ca="1">INDEX(Zwangerschapsverlof!$C$66:$C$72,N412)</f>
        <v>0</v>
      </c>
      <c r="N412" s="89">
        <f ca="1">MATCH(L412,Zwangerschapsverlof!$B$66:$B$72,0)</f>
        <v>1</v>
      </c>
      <c r="O412" s="6">
        <f t="shared" ca="1" si="71"/>
        <v>0</v>
      </c>
      <c r="P412" s="10">
        <f ca="1">VLOOKUP(C412,Zwangerschapsverlof!$B$80:$B$86,1,1)</f>
        <v>0</v>
      </c>
      <c r="Q412" s="10">
        <f ca="1">INDEX(Zwangerschapsverlof!$C$80:$C$86,R412)</f>
        <v>0</v>
      </c>
      <c r="R412" s="89">
        <f ca="1">MATCH(P412,Zwangerschapsverlof!$B$80:$B$86,0)</f>
        <v>1</v>
      </c>
      <c r="S412" s="6">
        <f t="shared" ca="1" si="72"/>
        <v>0</v>
      </c>
      <c r="T412" s="37">
        <f t="shared" ca="1" si="75"/>
        <v>0</v>
      </c>
      <c r="U412" s="49">
        <f t="shared" si="76"/>
        <v>0</v>
      </c>
      <c r="V412" s="37">
        <f ca="1">IF(AND(H412=0,I412=0,O412=1),INDEX(Zwangerschapsverlof!$B$66:$K$72,N412,3+D412),0)</f>
        <v>0</v>
      </c>
      <c r="W412" s="37">
        <f ca="1">IF(AND(H412=0,I412=0,S412=1),INDEX(Zwangerschapsverlof!$B$80:$K$86,R412,3+D412),0)</f>
        <v>0</v>
      </c>
      <c r="X412" s="110">
        <f t="shared" ca="1" si="77"/>
        <v>9</v>
      </c>
    </row>
    <row r="413" spans="2:24">
      <c r="B413" s="48">
        <f t="shared" ca="1" si="68"/>
        <v>45285</v>
      </c>
      <c r="C413" s="10">
        <f t="shared" ca="1" si="78"/>
        <v>45285</v>
      </c>
      <c r="D413" s="6">
        <f t="shared" ca="1" si="69"/>
        <v>1</v>
      </c>
      <c r="E413" s="10">
        <f ca="1">VLOOKUP(C413,Vakantie!O:O,1,1)</f>
        <v>45283</v>
      </c>
      <c r="F413" s="10">
        <f ca="1">INDEX(Vakantie!P:P,MATCH(E413,Vakantie!O:O,0))</f>
        <v>45298</v>
      </c>
      <c r="G413" s="6" t="str">
        <f ca="1">INDEX(Vakantie!Q:Q,MATCH(E413,Vakantie!O:O,0))</f>
        <v>Kerst</v>
      </c>
      <c r="H413" s="6">
        <f t="shared" ca="1" si="70"/>
        <v>1</v>
      </c>
      <c r="I413" s="6">
        <f ca="1">IFERROR(  MIN(1, VLOOKUP(C413,Vakantie!Z:Z,1,0)   ),0)</f>
        <v>1</v>
      </c>
      <c r="J413" s="6">
        <f t="shared" ca="1" si="73"/>
        <v>0</v>
      </c>
      <c r="K413" s="6">
        <f t="shared" si="74"/>
        <v>0</v>
      </c>
      <c r="L413" s="10">
        <f ca="1">VLOOKUP(C413,Zwangerschapsverlof!$B$66:$B$72,1,1)</f>
        <v>0</v>
      </c>
      <c r="M413" s="10">
        <f ca="1">INDEX(Zwangerschapsverlof!$C$66:$C$72,N413)</f>
        <v>0</v>
      </c>
      <c r="N413" s="89">
        <f ca="1">MATCH(L413,Zwangerschapsverlof!$B$66:$B$72,0)</f>
        <v>1</v>
      </c>
      <c r="O413" s="6">
        <f t="shared" ca="1" si="71"/>
        <v>0</v>
      </c>
      <c r="P413" s="10">
        <f ca="1">VLOOKUP(C413,Zwangerschapsverlof!$B$80:$B$86,1,1)</f>
        <v>0</v>
      </c>
      <c r="Q413" s="10">
        <f ca="1">INDEX(Zwangerschapsverlof!$C$80:$C$86,R413)</f>
        <v>0</v>
      </c>
      <c r="R413" s="89">
        <f ca="1">MATCH(P413,Zwangerschapsverlof!$B$80:$B$86,0)</f>
        <v>1</v>
      </c>
      <c r="S413" s="6">
        <f t="shared" ca="1" si="72"/>
        <v>0</v>
      </c>
      <c r="T413" s="37">
        <f t="shared" ca="1" si="75"/>
        <v>0</v>
      </c>
      <c r="U413" s="49">
        <f t="shared" si="76"/>
        <v>0</v>
      </c>
      <c r="V413" s="37">
        <f ca="1">IF(AND(H413=0,I413=0,O413=1),INDEX(Zwangerschapsverlof!$B$66:$K$72,N413,3+D413),0)</f>
        <v>0</v>
      </c>
      <c r="W413" s="37">
        <f ca="1">IF(AND(H413=0,I413=0,S413=1),INDEX(Zwangerschapsverlof!$B$80:$K$86,R413,3+D413),0)</f>
        <v>0</v>
      </c>
      <c r="X413" s="110">
        <f t="shared" ca="1" si="77"/>
        <v>10</v>
      </c>
    </row>
    <row r="414" spans="2:24">
      <c r="B414" s="48">
        <f t="shared" ca="1" si="68"/>
        <v>45286</v>
      </c>
      <c r="C414" s="10">
        <f t="shared" ca="1" si="78"/>
        <v>45286</v>
      </c>
      <c r="D414" s="6">
        <f t="shared" ca="1" si="69"/>
        <v>2</v>
      </c>
      <c r="E414" s="10">
        <f ca="1">VLOOKUP(C414,Vakantie!O:O,1,1)</f>
        <v>45283</v>
      </c>
      <c r="F414" s="10">
        <f ca="1">INDEX(Vakantie!P:P,MATCH(E414,Vakantie!O:O,0))</f>
        <v>45298</v>
      </c>
      <c r="G414" s="6" t="str">
        <f ca="1">INDEX(Vakantie!Q:Q,MATCH(E414,Vakantie!O:O,0))</f>
        <v>Kerst</v>
      </c>
      <c r="H414" s="6">
        <f t="shared" ca="1" si="70"/>
        <v>1</v>
      </c>
      <c r="I414" s="6">
        <f ca="1">IFERROR(  MIN(1, VLOOKUP(C414,Vakantie!Z:Z,1,0)   ),0)</f>
        <v>1</v>
      </c>
      <c r="J414" s="6">
        <f t="shared" ca="1" si="73"/>
        <v>0</v>
      </c>
      <c r="K414" s="6">
        <f t="shared" si="74"/>
        <v>0</v>
      </c>
      <c r="L414" s="10">
        <f ca="1">VLOOKUP(C414,Zwangerschapsverlof!$B$66:$B$72,1,1)</f>
        <v>0</v>
      </c>
      <c r="M414" s="10">
        <f ca="1">INDEX(Zwangerschapsverlof!$C$66:$C$72,N414)</f>
        <v>0</v>
      </c>
      <c r="N414" s="89">
        <f ca="1">MATCH(L414,Zwangerschapsverlof!$B$66:$B$72,0)</f>
        <v>1</v>
      </c>
      <c r="O414" s="6">
        <f t="shared" ca="1" si="71"/>
        <v>0</v>
      </c>
      <c r="P414" s="10">
        <f ca="1">VLOOKUP(C414,Zwangerschapsverlof!$B$80:$B$86,1,1)</f>
        <v>0</v>
      </c>
      <c r="Q414" s="10">
        <f ca="1">INDEX(Zwangerschapsverlof!$C$80:$C$86,R414)</f>
        <v>0</v>
      </c>
      <c r="R414" s="89">
        <f ca="1">MATCH(P414,Zwangerschapsverlof!$B$80:$B$86,0)</f>
        <v>1</v>
      </c>
      <c r="S414" s="6">
        <f t="shared" ca="1" si="72"/>
        <v>0</v>
      </c>
      <c r="T414" s="37">
        <f t="shared" ca="1" si="75"/>
        <v>0</v>
      </c>
      <c r="U414" s="49">
        <f t="shared" si="76"/>
        <v>0</v>
      </c>
      <c r="V414" s="37">
        <f ca="1">IF(AND(H414=0,I414=0,O414=1),INDEX(Zwangerschapsverlof!$B$66:$K$72,N414,3+D414),0)</f>
        <v>0</v>
      </c>
      <c r="W414" s="37">
        <f ca="1">IF(AND(H414=0,I414=0,S414=1),INDEX(Zwangerschapsverlof!$B$80:$K$86,R414,3+D414),0)</f>
        <v>0</v>
      </c>
      <c r="X414" s="110">
        <f t="shared" ca="1" si="77"/>
        <v>11</v>
      </c>
    </row>
    <row r="415" spans="2:24">
      <c r="B415" s="48">
        <f t="shared" ca="1" si="68"/>
        <v>45287</v>
      </c>
      <c r="C415" s="10">
        <f t="shared" ca="1" si="78"/>
        <v>45287</v>
      </c>
      <c r="D415" s="6">
        <f t="shared" ca="1" si="69"/>
        <v>3</v>
      </c>
      <c r="E415" s="10">
        <f ca="1">VLOOKUP(C415,Vakantie!O:O,1,1)</f>
        <v>45283</v>
      </c>
      <c r="F415" s="10">
        <f ca="1">INDEX(Vakantie!P:P,MATCH(E415,Vakantie!O:O,0))</f>
        <v>45298</v>
      </c>
      <c r="G415" s="6" t="str">
        <f ca="1">INDEX(Vakantie!Q:Q,MATCH(E415,Vakantie!O:O,0))</f>
        <v>Kerst</v>
      </c>
      <c r="H415" s="6">
        <f t="shared" ca="1" si="70"/>
        <v>1</v>
      </c>
      <c r="I415" s="6">
        <f ca="1">IFERROR(  MIN(1, VLOOKUP(C415,Vakantie!Z:Z,1,0)   ),0)</f>
        <v>0</v>
      </c>
      <c r="J415" s="6">
        <f t="shared" ca="1" si="73"/>
        <v>0</v>
      </c>
      <c r="K415" s="6">
        <f t="shared" si="74"/>
        <v>0</v>
      </c>
      <c r="L415" s="10">
        <f ca="1">VLOOKUP(C415,Zwangerschapsverlof!$B$66:$B$72,1,1)</f>
        <v>0</v>
      </c>
      <c r="M415" s="10">
        <f ca="1">INDEX(Zwangerschapsverlof!$C$66:$C$72,N415)</f>
        <v>0</v>
      </c>
      <c r="N415" s="89">
        <f ca="1">MATCH(L415,Zwangerschapsverlof!$B$66:$B$72,0)</f>
        <v>1</v>
      </c>
      <c r="O415" s="6">
        <f t="shared" ca="1" si="71"/>
        <v>0</v>
      </c>
      <c r="P415" s="10">
        <f ca="1">VLOOKUP(C415,Zwangerschapsverlof!$B$80:$B$86,1,1)</f>
        <v>0</v>
      </c>
      <c r="Q415" s="10">
        <f ca="1">INDEX(Zwangerschapsverlof!$C$80:$C$86,R415)</f>
        <v>0</v>
      </c>
      <c r="R415" s="89">
        <f ca="1">MATCH(P415,Zwangerschapsverlof!$B$80:$B$86,0)</f>
        <v>1</v>
      </c>
      <c r="S415" s="6">
        <f t="shared" ca="1" si="72"/>
        <v>0</v>
      </c>
      <c r="T415" s="37">
        <f t="shared" ca="1" si="75"/>
        <v>0</v>
      </c>
      <c r="U415" s="49">
        <f t="shared" si="76"/>
        <v>0</v>
      </c>
      <c r="V415" s="37">
        <f ca="1">IF(AND(H415=0,I415=0,O415=1),INDEX(Zwangerschapsverlof!$B$66:$K$72,N415,3+D415),0)</f>
        <v>0</v>
      </c>
      <c r="W415" s="37">
        <f ca="1">IF(AND(H415=0,I415=0,S415=1),INDEX(Zwangerschapsverlof!$B$80:$K$86,R415,3+D415),0)</f>
        <v>0</v>
      </c>
      <c r="X415" s="110">
        <f t="shared" ca="1" si="77"/>
        <v>11</v>
      </c>
    </row>
    <row r="416" spans="2:24">
      <c r="B416" s="48">
        <f t="shared" ca="1" si="68"/>
        <v>45288</v>
      </c>
      <c r="C416" s="10">
        <f t="shared" ca="1" si="78"/>
        <v>45288</v>
      </c>
      <c r="D416" s="6">
        <f t="shared" ca="1" si="69"/>
        <v>4</v>
      </c>
      <c r="E416" s="10">
        <f ca="1">VLOOKUP(C416,Vakantie!O:O,1,1)</f>
        <v>45283</v>
      </c>
      <c r="F416" s="10">
        <f ca="1">INDEX(Vakantie!P:P,MATCH(E416,Vakantie!O:O,0))</f>
        <v>45298</v>
      </c>
      <c r="G416" s="6" t="str">
        <f ca="1">INDEX(Vakantie!Q:Q,MATCH(E416,Vakantie!O:O,0))</f>
        <v>Kerst</v>
      </c>
      <c r="H416" s="6">
        <f t="shared" ca="1" si="70"/>
        <v>1</v>
      </c>
      <c r="I416" s="6">
        <f ca="1">IFERROR(  MIN(1, VLOOKUP(C416,Vakantie!Z:Z,1,0)   ),0)</f>
        <v>0</v>
      </c>
      <c r="J416" s="6">
        <f t="shared" ca="1" si="73"/>
        <v>0</v>
      </c>
      <c r="K416" s="6">
        <f t="shared" si="74"/>
        <v>0</v>
      </c>
      <c r="L416" s="10">
        <f ca="1">VLOOKUP(C416,Zwangerschapsverlof!$B$66:$B$72,1,1)</f>
        <v>0</v>
      </c>
      <c r="M416" s="10">
        <f ca="1">INDEX(Zwangerschapsverlof!$C$66:$C$72,N416)</f>
        <v>0</v>
      </c>
      <c r="N416" s="89">
        <f ca="1">MATCH(L416,Zwangerschapsverlof!$B$66:$B$72,0)</f>
        <v>1</v>
      </c>
      <c r="O416" s="6">
        <f t="shared" ca="1" si="71"/>
        <v>0</v>
      </c>
      <c r="P416" s="10">
        <f ca="1">VLOOKUP(C416,Zwangerschapsverlof!$B$80:$B$86,1,1)</f>
        <v>0</v>
      </c>
      <c r="Q416" s="10">
        <f ca="1">INDEX(Zwangerschapsverlof!$C$80:$C$86,R416)</f>
        <v>0</v>
      </c>
      <c r="R416" s="89">
        <f ca="1">MATCH(P416,Zwangerschapsverlof!$B$80:$B$86,0)</f>
        <v>1</v>
      </c>
      <c r="S416" s="6">
        <f t="shared" ca="1" si="72"/>
        <v>0</v>
      </c>
      <c r="T416" s="37">
        <f t="shared" ca="1" si="75"/>
        <v>0</v>
      </c>
      <c r="U416" s="49">
        <f t="shared" si="76"/>
        <v>0</v>
      </c>
      <c r="V416" s="37">
        <f ca="1">IF(AND(H416=0,I416=0,O416=1),INDEX(Zwangerschapsverlof!$B$66:$K$72,N416,3+D416),0)</f>
        <v>0</v>
      </c>
      <c r="W416" s="37">
        <f ca="1">IF(AND(H416=0,I416=0,S416=1),INDEX(Zwangerschapsverlof!$B$80:$K$86,R416,3+D416),0)</f>
        <v>0</v>
      </c>
      <c r="X416" s="110">
        <f t="shared" ca="1" si="77"/>
        <v>11</v>
      </c>
    </row>
    <row r="417" spans="2:24">
      <c r="B417" s="48">
        <f t="shared" ca="1" si="68"/>
        <v>45289</v>
      </c>
      <c r="C417" s="10">
        <f t="shared" ca="1" si="78"/>
        <v>45289</v>
      </c>
      <c r="D417" s="6">
        <f t="shared" ca="1" si="69"/>
        <v>5</v>
      </c>
      <c r="E417" s="10">
        <f ca="1">VLOOKUP(C417,Vakantie!O:O,1,1)</f>
        <v>45283</v>
      </c>
      <c r="F417" s="10">
        <f ca="1">INDEX(Vakantie!P:P,MATCH(E417,Vakantie!O:O,0))</f>
        <v>45298</v>
      </c>
      <c r="G417" s="6" t="str">
        <f ca="1">INDEX(Vakantie!Q:Q,MATCH(E417,Vakantie!O:O,0))</f>
        <v>Kerst</v>
      </c>
      <c r="H417" s="6">
        <f t="shared" ca="1" si="70"/>
        <v>1</v>
      </c>
      <c r="I417" s="6">
        <f ca="1">IFERROR(  MIN(1, VLOOKUP(C417,Vakantie!Z:Z,1,0)   ),0)</f>
        <v>0</v>
      </c>
      <c r="J417" s="6">
        <f t="shared" ca="1" si="73"/>
        <v>0</v>
      </c>
      <c r="K417" s="6">
        <f t="shared" si="74"/>
        <v>0</v>
      </c>
      <c r="L417" s="10">
        <f ca="1">VLOOKUP(C417,Zwangerschapsverlof!$B$66:$B$72,1,1)</f>
        <v>0</v>
      </c>
      <c r="M417" s="10">
        <f ca="1">INDEX(Zwangerschapsverlof!$C$66:$C$72,N417)</f>
        <v>0</v>
      </c>
      <c r="N417" s="89">
        <f ca="1">MATCH(L417,Zwangerschapsverlof!$B$66:$B$72,0)</f>
        <v>1</v>
      </c>
      <c r="O417" s="6">
        <f t="shared" ca="1" si="71"/>
        <v>0</v>
      </c>
      <c r="P417" s="10">
        <f ca="1">VLOOKUP(C417,Zwangerschapsverlof!$B$80:$B$86,1,1)</f>
        <v>0</v>
      </c>
      <c r="Q417" s="10">
        <f ca="1">INDEX(Zwangerschapsverlof!$C$80:$C$86,R417)</f>
        <v>0</v>
      </c>
      <c r="R417" s="89">
        <f ca="1">MATCH(P417,Zwangerschapsverlof!$B$80:$B$86,0)</f>
        <v>1</v>
      </c>
      <c r="S417" s="6">
        <f t="shared" ca="1" si="72"/>
        <v>0</v>
      </c>
      <c r="T417" s="37">
        <f t="shared" ca="1" si="75"/>
        <v>0</v>
      </c>
      <c r="U417" s="49">
        <f t="shared" si="76"/>
        <v>0</v>
      </c>
      <c r="V417" s="37">
        <f ca="1">IF(AND(H417=0,I417=0,O417=1),INDEX(Zwangerschapsverlof!$B$66:$K$72,N417,3+D417),0)</f>
        <v>0</v>
      </c>
      <c r="W417" s="37">
        <f ca="1">IF(AND(H417=0,I417=0,S417=1),INDEX(Zwangerschapsverlof!$B$80:$K$86,R417,3+D417),0)</f>
        <v>0</v>
      </c>
      <c r="X417" s="110">
        <f t="shared" ca="1" si="77"/>
        <v>11</v>
      </c>
    </row>
    <row r="418" spans="2:24">
      <c r="B418" s="48">
        <f t="shared" ca="1" si="68"/>
        <v>45290</v>
      </c>
      <c r="C418" s="10">
        <f t="shared" ca="1" si="78"/>
        <v>45290</v>
      </c>
      <c r="D418" s="6">
        <f t="shared" ca="1" si="69"/>
        <v>6</v>
      </c>
      <c r="E418" s="10">
        <f ca="1">VLOOKUP(C418,Vakantie!O:O,1,1)</f>
        <v>45283</v>
      </c>
      <c r="F418" s="10">
        <f ca="1">INDEX(Vakantie!P:P,MATCH(E418,Vakantie!O:O,0))</f>
        <v>45298</v>
      </c>
      <c r="G418" s="6" t="str">
        <f ca="1">INDEX(Vakantie!Q:Q,MATCH(E418,Vakantie!O:O,0))</f>
        <v>Kerst</v>
      </c>
      <c r="H418" s="6">
        <f t="shared" ca="1" si="70"/>
        <v>1</v>
      </c>
      <c r="I418" s="6">
        <f ca="1">IFERROR(  MIN(1, VLOOKUP(C418,Vakantie!Z:Z,1,0)   ),0)</f>
        <v>0</v>
      </c>
      <c r="J418" s="6">
        <f t="shared" ca="1" si="73"/>
        <v>0</v>
      </c>
      <c r="K418" s="6">
        <f t="shared" si="74"/>
        <v>0</v>
      </c>
      <c r="L418" s="10">
        <f ca="1">VLOOKUP(C418,Zwangerschapsverlof!$B$66:$B$72,1,1)</f>
        <v>0</v>
      </c>
      <c r="M418" s="10">
        <f ca="1">INDEX(Zwangerschapsverlof!$C$66:$C$72,N418)</f>
        <v>0</v>
      </c>
      <c r="N418" s="89">
        <f ca="1">MATCH(L418,Zwangerschapsverlof!$B$66:$B$72,0)</f>
        <v>1</v>
      </c>
      <c r="O418" s="6">
        <f t="shared" ca="1" si="71"/>
        <v>0</v>
      </c>
      <c r="P418" s="10">
        <f ca="1">VLOOKUP(C418,Zwangerschapsverlof!$B$80:$B$86,1,1)</f>
        <v>0</v>
      </c>
      <c r="Q418" s="10">
        <f ca="1">INDEX(Zwangerschapsverlof!$C$80:$C$86,R418)</f>
        <v>0</v>
      </c>
      <c r="R418" s="89">
        <f ca="1">MATCH(P418,Zwangerschapsverlof!$B$80:$B$86,0)</f>
        <v>1</v>
      </c>
      <c r="S418" s="6">
        <f t="shared" ca="1" si="72"/>
        <v>0</v>
      </c>
      <c r="T418" s="37">
        <f t="shared" ca="1" si="75"/>
        <v>0</v>
      </c>
      <c r="U418" s="49">
        <f t="shared" si="76"/>
        <v>0</v>
      </c>
      <c r="V418" s="37">
        <f ca="1">IF(AND(H418=0,I418=0,O418=1),INDEX(Zwangerschapsverlof!$B$66:$K$72,N418,3+D418),0)</f>
        <v>0</v>
      </c>
      <c r="W418" s="37">
        <f ca="1">IF(AND(H418=0,I418=0,S418=1),INDEX(Zwangerschapsverlof!$B$80:$K$86,R418,3+D418),0)</f>
        <v>0</v>
      </c>
      <c r="X418" s="110">
        <f t="shared" ca="1" si="77"/>
        <v>11</v>
      </c>
    </row>
    <row r="419" spans="2:24">
      <c r="B419" s="48">
        <f t="shared" ca="1" si="68"/>
        <v>45291</v>
      </c>
      <c r="C419" s="10">
        <f t="shared" ca="1" si="78"/>
        <v>45291</v>
      </c>
      <c r="D419" s="6">
        <f t="shared" ca="1" si="69"/>
        <v>7</v>
      </c>
      <c r="E419" s="10">
        <f ca="1">VLOOKUP(C419,Vakantie!O:O,1,1)</f>
        <v>45283</v>
      </c>
      <c r="F419" s="10">
        <f ca="1">INDEX(Vakantie!P:P,MATCH(E419,Vakantie!O:O,0))</f>
        <v>45298</v>
      </c>
      <c r="G419" s="6" t="str">
        <f ca="1">INDEX(Vakantie!Q:Q,MATCH(E419,Vakantie!O:O,0))</f>
        <v>Kerst</v>
      </c>
      <c r="H419" s="6">
        <f t="shared" ca="1" si="70"/>
        <v>1</v>
      </c>
      <c r="I419" s="6">
        <f ca="1">IFERROR(  MIN(1, VLOOKUP(C419,Vakantie!Z:Z,1,0)   ),0)</f>
        <v>0</v>
      </c>
      <c r="J419" s="6">
        <f t="shared" ca="1" si="73"/>
        <v>0</v>
      </c>
      <c r="K419" s="6">
        <f t="shared" si="74"/>
        <v>0</v>
      </c>
      <c r="L419" s="10">
        <f ca="1">VLOOKUP(C419,Zwangerschapsverlof!$B$66:$B$72,1,1)</f>
        <v>0</v>
      </c>
      <c r="M419" s="10">
        <f ca="1">INDEX(Zwangerschapsverlof!$C$66:$C$72,N419)</f>
        <v>0</v>
      </c>
      <c r="N419" s="89">
        <f ca="1">MATCH(L419,Zwangerschapsverlof!$B$66:$B$72,0)</f>
        <v>1</v>
      </c>
      <c r="O419" s="6">
        <f t="shared" ca="1" si="71"/>
        <v>0</v>
      </c>
      <c r="P419" s="10">
        <f ca="1">VLOOKUP(C419,Zwangerschapsverlof!$B$80:$B$86,1,1)</f>
        <v>0</v>
      </c>
      <c r="Q419" s="10">
        <f ca="1">INDEX(Zwangerschapsverlof!$C$80:$C$86,R419)</f>
        <v>0</v>
      </c>
      <c r="R419" s="89">
        <f ca="1">MATCH(P419,Zwangerschapsverlof!$B$80:$B$86,0)</f>
        <v>1</v>
      </c>
      <c r="S419" s="6">
        <f t="shared" ca="1" si="72"/>
        <v>0</v>
      </c>
      <c r="T419" s="37">
        <f t="shared" ca="1" si="75"/>
        <v>0</v>
      </c>
      <c r="U419" s="49">
        <f t="shared" si="76"/>
        <v>0</v>
      </c>
      <c r="V419" s="37">
        <f ca="1">IF(AND(H419=0,I419=0,O419=1),INDEX(Zwangerschapsverlof!$B$66:$K$72,N419,3+D419),0)</f>
        <v>0</v>
      </c>
      <c r="W419" s="37">
        <f ca="1">IF(AND(H419=0,I419=0,S419=1),INDEX(Zwangerschapsverlof!$B$80:$K$86,R419,3+D419),0)</f>
        <v>0</v>
      </c>
      <c r="X419" s="110">
        <f t="shared" ca="1" si="77"/>
        <v>11</v>
      </c>
    </row>
    <row r="420" spans="2:24">
      <c r="B420" s="48">
        <f t="shared" ca="1" si="68"/>
        <v>45292</v>
      </c>
      <c r="C420" s="10">
        <f t="shared" ca="1" si="78"/>
        <v>45292</v>
      </c>
      <c r="D420" s="6">
        <f t="shared" ca="1" si="69"/>
        <v>1</v>
      </c>
      <c r="E420" s="10">
        <f ca="1">VLOOKUP(C420,Vakantie!O:O,1,1)</f>
        <v>45283</v>
      </c>
      <c r="F420" s="10">
        <f ca="1">INDEX(Vakantie!P:P,MATCH(E420,Vakantie!O:O,0))</f>
        <v>45298</v>
      </c>
      <c r="G420" s="6" t="str">
        <f ca="1">INDEX(Vakantie!Q:Q,MATCH(E420,Vakantie!O:O,0))</f>
        <v>Kerst</v>
      </c>
      <c r="H420" s="6">
        <f t="shared" ca="1" si="70"/>
        <v>1</v>
      </c>
      <c r="I420" s="6">
        <f ca="1">IFERROR(  MIN(1, VLOOKUP(C420,Vakantie!Z:Z,1,0)   ),0)</f>
        <v>1</v>
      </c>
      <c r="J420" s="6">
        <f t="shared" ca="1" si="73"/>
        <v>0</v>
      </c>
      <c r="K420" s="6">
        <f t="shared" si="74"/>
        <v>0</v>
      </c>
      <c r="L420" s="10">
        <f ca="1">VLOOKUP(C420,Zwangerschapsverlof!$B$66:$B$72,1,1)</f>
        <v>0</v>
      </c>
      <c r="M420" s="10">
        <f ca="1">INDEX(Zwangerschapsverlof!$C$66:$C$72,N420)</f>
        <v>0</v>
      </c>
      <c r="N420" s="89">
        <f ca="1">MATCH(L420,Zwangerschapsverlof!$B$66:$B$72,0)</f>
        <v>1</v>
      </c>
      <c r="O420" s="6">
        <f t="shared" ca="1" si="71"/>
        <v>0</v>
      </c>
      <c r="P420" s="10">
        <f ca="1">VLOOKUP(C420,Zwangerschapsverlof!$B$80:$B$86,1,1)</f>
        <v>0</v>
      </c>
      <c r="Q420" s="10">
        <f ca="1">INDEX(Zwangerschapsverlof!$C$80:$C$86,R420)</f>
        <v>0</v>
      </c>
      <c r="R420" s="89">
        <f ca="1">MATCH(P420,Zwangerschapsverlof!$B$80:$B$86,0)</f>
        <v>1</v>
      </c>
      <c r="S420" s="6">
        <f t="shared" ca="1" si="72"/>
        <v>0</v>
      </c>
      <c r="T420" s="37">
        <f t="shared" ca="1" si="75"/>
        <v>0</v>
      </c>
      <c r="U420" s="49">
        <f t="shared" si="76"/>
        <v>0</v>
      </c>
      <c r="V420" s="37">
        <f ca="1">IF(AND(H420=0,I420=0,O420=1),INDEX(Zwangerschapsverlof!$B$66:$K$72,N420,3+D420),0)</f>
        <v>0</v>
      </c>
      <c r="W420" s="37">
        <f ca="1">IF(AND(H420=0,I420=0,S420=1),INDEX(Zwangerschapsverlof!$B$80:$K$86,R420,3+D420),0)</f>
        <v>0</v>
      </c>
      <c r="X420" s="110">
        <f t="shared" ca="1" si="77"/>
        <v>12</v>
      </c>
    </row>
    <row r="421" spans="2:24">
      <c r="B421" s="48">
        <f t="shared" ca="1" si="68"/>
        <v>45293</v>
      </c>
      <c r="C421" s="10">
        <f t="shared" ca="1" si="78"/>
        <v>45293</v>
      </c>
      <c r="D421" s="6">
        <f t="shared" ca="1" si="69"/>
        <v>2</v>
      </c>
      <c r="E421" s="10">
        <f ca="1">VLOOKUP(C421,Vakantie!O:O,1,1)</f>
        <v>45283</v>
      </c>
      <c r="F421" s="10">
        <f ca="1">INDEX(Vakantie!P:P,MATCH(E421,Vakantie!O:O,0))</f>
        <v>45298</v>
      </c>
      <c r="G421" s="6" t="str">
        <f ca="1">INDEX(Vakantie!Q:Q,MATCH(E421,Vakantie!O:O,0))</f>
        <v>Kerst</v>
      </c>
      <c r="H421" s="6">
        <f t="shared" ca="1" si="70"/>
        <v>1</v>
      </c>
      <c r="I421" s="6">
        <f ca="1">IFERROR(  MIN(1, VLOOKUP(C421,Vakantie!Z:Z,1,0)   ),0)</f>
        <v>0</v>
      </c>
      <c r="J421" s="6">
        <f t="shared" ca="1" si="73"/>
        <v>0</v>
      </c>
      <c r="K421" s="6">
        <f t="shared" si="74"/>
        <v>0</v>
      </c>
      <c r="L421" s="10">
        <f ca="1">VLOOKUP(C421,Zwangerschapsverlof!$B$66:$B$72,1,1)</f>
        <v>0</v>
      </c>
      <c r="M421" s="10">
        <f ca="1">INDEX(Zwangerschapsverlof!$C$66:$C$72,N421)</f>
        <v>0</v>
      </c>
      <c r="N421" s="89">
        <f ca="1">MATCH(L421,Zwangerschapsverlof!$B$66:$B$72,0)</f>
        <v>1</v>
      </c>
      <c r="O421" s="6">
        <f t="shared" ca="1" si="71"/>
        <v>0</v>
      </c>
      <c r="P421" s="10">
        <f ca="1">VLOOKUP(C421,Zwangerschapsverlof!$B$80:$B$86,1,1)</f>
        <v>0</v>
      </c>
      <c r="Q421" s="10">
        <f ca="1">INDEX(Zwangerschapsverlof!$C$80:$C$86,R421)</f>
        <v>0</v>
      </c>
      <c r="R421" s="89">
        <f ca="1">MATCH(P421,Zwangerschapsverlof!$B$80:$B$86,0)</f>
        <v>1</v>
      </c>
      <c r="S421" s="6">
        <f t="shared" ca="1" si="72"/>
        <v>0</v>
      </c>
      <c r="T421" s="37">
        <f t="shared" ca="1" si="75"/>
        <v>0</v>
      </c>
      <c r="U421" s="49">
        <f t="shared" si="76"/>
        <v>0</v>
      </c>
      <c r="V421" s="37">
        <f ca="1">IF(AND(H421=0,I421=0,O421=1),INDEX(Zwangerschapsverlof!$B$66:$K$72,N421,3+D421),0)</f>
        <v>0</v>
      </c>
      <c r="W421" s="37">
        <f ca="1">IF(AND(H421=0,I421=0,S421=1),INDEX(Zwangerschapsverlof!$B$80:$K$86,R421,3+D421),0)</f>
        <v>0</v>
      </c>
      <c r="X421" s="110">
        <f t="shared" ca="1" si="77"/>
        <v>12</v>
      </c>
    </row>
    <row r="422" spans="2:24">
      <c r="B422" s="48">
        <f t="shared" ca="1" si="68"/>
        <v>45294</v>
      </c>
      <c r="C422" s="10">
        <f t="shared" ca="1" si="78"/>
        <v>45294</v>
      </c>
      <c r="D422" s="6">
        <f t="shared" ca="1" si="69"/>
        <v>3</v>
      </c>
      <c r="E422" s="10">
        <f ca="1">VLOOKUP(C422,Vakantie!O:O,1,1)</f>
        <v>45283</v>
      </c>
      <c r="F422" s="10">
        <f ca="1">INDEX(Vakantie!P:P,MATCH(E422,Vakantie!O:O,0))</f>
        <v>45298</v>
      </c>
      <c r="G422" s="6" t="str">
        <f ca="1">INDEX(Vakantie!Q:Q,MATCH(E422,Vakantie!O:O,0))</f>
        <v>Kerst</v>
      </c>
      <c r="H422" s="6">
        <f t="shared" ca="1" si="70"/>
        <v>1</v>
      </c>
      <c r="I422" s="6">
        <f ca="1">IFERROR(  MIN(1, VLOOKUP(C422,Vakantie!Z:Z,1,0)   ),0)</f>
        <v>0</v>
      </c>
      <c r="J422" s="6">
        <f t="shared" ca="1" si="73"/>
        <v>0</v>
      </c>
      <c r="K422" s="6">
        <f t="shared" si="74"/>
        <v>0</v>
      </c>
      <c r="L422" s="10">
        <f ca="1">VLOOKUP(C422,Zwangerschapsverlof!$B$66:$B$72,1,1)</f>
        <v>0</v>
      </c>
      <c r="M422" s="10">
        <f ca="1">INDEX(Zwangerschapsverlof!$C$66:$C$72,N422)</f>
        <v>0</v>
      </c>
      <c r="N422" s="89">
        <f ca="1">MATCH(L422,Zwangerschapsverlof!$B$66:$B$72,0)</f>
        <v>1</v>
      </c>
      <c r="O422" s="6">
        <f t="shared" ca="1" si="71"/>
        <v>0</v>
      </c>
      <c r="P422" s="10">
        <f ca="1">VLOOKUP(C422,Zwangerschapsverlof!$B$80:$B$86,1,1)</f>
        <v>0</v>
      </c>
      <c r="Q422" s="10">
        <f ca="1">INDEX(Zwangerschapsverlof!$C$80:$C$86,R422)</f>
        <v>0</v>
      </c>
      <c r="R422" s="89">
        <f ca="1">MATCH(P422,Zwangerschapsverlof!$B$80:$B$86,0)</f>
        <v>1</v>
      </c>
      <c r="S422" s="6">
        <f t="shared" ca="1" si="72"/>
        <v>0</v>
      </c>
      <c r="T422" s="37">
        <f t="shared" ca="1" si="75"/>
        <v>0</v>
      </c>
      <c r="U422" s="49">
        <f t="shared" si="76"/>
        <v>0</v>
      </c>
      <c r="V422" s="37">
        <f ca="1">IF(AND(H422=0,I422=0,O422=1),INDEX(Zwangerschapsverlof!$B$66:$K$72,N422,3+D422),0)</f>
        <v>0</v>
      </c>
      <c r="W422" s="37">
        <f ca="1">IF(AND(H422=0,I422=0,S422=1),INDEX(Zwangerschapsverlof!$B$80:$K$86,R422,3+D422),0)</f>
        <v>0</v>
      </c>
      <c r="X422" s="110">
        <f t="shared" ca="1" si="77"/>
        <v>12</v>
      </c>
    </row>
    <row r="423" spans="2:24">
      <c r="B423" s="48">
        <f t="shared" ca="1" si="68"/>
        <v>45295</v>
      </c>
      <c r="C423" s="10">
        <f t="shared" ca="1" si="78"/>
        <v>45295</v>
      </c>
      <c r="D423" s="6">
        <f t="shared" ca="1" si="69"/>
        <v>4</v>
      </c>
      <c r="E423" s="10">
        <f ca="1">VLOOKUP(C423,Vakantie!O:O,1,1)</f>
        <v>45283</v>
      </c>
      <c r="F423" s="10">
        <f ca="1">INDEX(Vakantie!P:P,MATCH(E423,Vakantie!O:O,0))</f>
        <v>45298</v>
      </c>
      <c r="G423" s="6" t="str">
        <f ca="1">INDEX(Vakantie!Q:Q,MATCH(E423,Vakantie!O:O,0))</f>
        <v>Kerst</v>
      </c>
      <c r="H423" s="6">
        <f t="shared" ca="1" si="70"/>
        <v>1</v>
      </c>
      <c r="I423" s="6">
        <f ca="1">IFERROR(  MIN(1, VLOOKUP(C423,Vakantie!Z:Z,1,0)   ),0)</f>
        <v>0</v>
      </c>
      <c r="J423" s="6">
        <f t="shared" ca="1" si="73"/>
        <v>0</v>
      </c>
      <c r="K423" s="6">
        <f t="shared" si="74"/>
        <v>0</v>
      </c>
      <c r="L423" s="10">
        <f ca="1">VLOOKUP(C423,Zwangerschapsverlof!$B$66:$B$72,1,1)</f>
        <v>0</v>
      </c>
      <c r="M423" s="10">
        <f ca="1">INDEX(Zwangerschapsverlof!$C$66:$C$72,N423)</f>
        <v>0</v>
      </c>
      <c r="N423" s="89">
        <f ca="1">MATCH(L423,Zwangerschapsverlof!$B$66:$B$72,0)</f>
        <v>1</v>
      </c>
      <c r="O423" s="6">
        <f t="shared" ca="1" si="71"/>
        <v>0</v>
      </c>
      <c r="P423" s="10">
        <f ca="1">VLOOKUP(C423,Zwangerschapsverlof!$B$80:$B$86,1,1)</f>
        <v>0</v>
      </c>
      <c r="Q423" s="10">
        <f ca="1">INDEX(Zwangerschapsverlof!$C$80:$C$86,R423)</f>
        <v>0</v>
      </c>
      <c r="R423" s="89">
        <f ca="1">MATCH(P423,Zwangerschapsverlof!$B$80:$B$86,0)</f>
        <v>1</v>
      </c>
      <c r="S423" s="6">
        <f t="shared" ca="1" si="72"/>
        <v>0</v>
      </c>
      <c r="T423" s="37">
        <f t="shared" ca="1" si="75"/>
        <v>0</v>
      </c>
      <c r="U423" s="49">
        <f t="shared" si="76"/>
        <v>0</v>
      </c>
      <c r="V423" s="37">
        <f ca="1">IF(AND(H423=0,I423=0,O423=1),INDEX(Zwangerschapsverlof!$B$66:$K$72,N423,3+D423),0)</f>
        <v>0</v>
      </c>
      <c r="W423" s="37">
        <f ca="1">IF(AND(H423=0,I423=0,S423=1),INDEX(Zwangerschapsverlof!$B$80:$K$86,R423,3+D423),0)</f>
        <v>0</v>
      </c>
      <c r="X423" s="110">
        <f t="shared" ca="1" si="77"/>
        <v>12</v>
      </c>
    </row>
    <row r="424" spans="2:24">
      <c r="B424" s="48">
        <f t="shared" ca="1" si="68"/>
        <v>45296</v>
      </c>
      <c r="C424" s="10">
        <f t="shared" ca="1" si="78"/>
        <v>45296</v>
      </c>
      <c r="D424" s="6">
        <f t="shared" ca="1" si="69"/>
        <v>5</v>
      </c>
      <c r="E424" s="10">
        <f ca="1">VLOOKUP(C424,Vakantie!O:O,1,1)</f>
        <v>45283</v>
      </c>
      <c r="F424" s="10">
        <f ca="1">INDEX(Vakantie!P:P,MATCH(E424,Vakantie!O:O,0))</f>
        <v>45298</v>
      </c>
      <c r="G424" s="6" t="str">
        <f ca="1">INDEX(Vakantie!Q:Q,MATCH(E424,Vakantie!O:O,0))</f>
        <v>Kerst</v>
      </c>
      <c r="H424" s="6">
        <f t="shared" ca="1" si="70"/>
        <v>1</v>
      </c>
      <c r="I424" s="6">
        <f ca="1">IFERROR(  MIN(1, VLOOKUP(C424,Vakantie!Z:Z,1,0)   ),0)</f>
        <v>0</v>
      </c>
      <c r="J424" s="6">
        <f t="shared" ca="1" si="73"/>
        <v>0</v>
      </c>
      <c r="K424" s="6">
        <f t="shared" si="74"/>
        <v>0</v>
      </c>
      <c r="L424" s="10">
        <f ca="1">VLOOKUP(C424,Zwangerschapsverlof!$B$66:$B$72,1,1)</f>
        <v>0</v>
      </c>
      <c r="M424" s="10">
        <f ca="1">INDEX(Zwangerschapsverlof!$C$66:$C$72,N424)</f>
        <v>0</v>
      </c>
      <c r="N424" s="89">
        <f ca="1">MATCH(L424,Zwangerschapsverlof!$B$66:$B$72,0)</f>
        <v>1</v>
      </c>
      <c r="O424" s="6">
        <f t="shared" ca="1" si="71"/>
        <v>0</v>
      </c>
      <c r="P424" s="10">
        <f ca="1">VLOOKUP(C424,Zwangerschapsverlof!$B$80:$B$86,1,1)</f>
        <v>0</v>
      </c>
      <c r="Q424" s="10">
        <f ca="1">INDEX(Zwangerschapsverlof!$C$80:$C$86,R424)</f>
        <v>0</v>
      </c>
      <c r="R424" s="89">
        <f ca="1">MATCH(P424,Zwangerschapsverlof!$B$80:$B$86,0)</f>
        <v>1</v>
      </c>
      <c r="S424" s="6">
        <f t="shared" ca="1" si="72"/>
        <v>0</v>
      </c>
      <c r="T424" s="37">
        <f t="shared" ca="1" si="75"/>
        <v>0</v>
      </c>
      <c r="U424" s="49">
        <f t="shared" si="76"/>
        <v>0</v>
      </c>
      <c r="V424" s="37">
        <f ca="1">IF(AND(H424=0,I424=0,O424=1),INDEX(Zwangerschapsverlof!$B$66:$K$72,N424,3+D424),0)</f>
        <v>0</v>
      </c>
      <c r="W424" s="37">
        <f ca="1">IF(AND(H424=0,I424=0,S424=1),INDEX(Zwangerschapsverlof!$B$80:$K$86,R424,3+D424),0)</f>
        <v>0</v>
      </c>
      <c r="X424" s="110">
        <f t="shared" ca="1" si="77"/>
        <v>12</v>
      </c>
    </row>
    <row r="425" spans="2:24">
      <c r="B425" s="48">
        <f t="shared" ca="1" si="68"/>
        <v>45297</v>
      </c>
      <c r="C425" s="10">
        <f t="shared" ca="1" si="78"/>
        <v>45297</v>
      </c>
      <c r="D425" s="6">
        <f t="shared" ca="1" si="69"/>
        <v>6</v>
      </c>
      <c r="E425" s="10">
        <f ca="1">VLOOKUP(C425,Vakantie!O:O,1,1)</f>
        <v>45283</v>
      </c>
      <c r="F425" s="10">
        <f ca="1">INDEX(Vakantie!P:P,MATCH(E425,Vakantie!O:O,0))</f>
        <v>45298</v>
      </c>
      <c r="G425" s="6" t="str">
        <f ca="1">INDEX(Vakantie!Q:Q,MATCH(E425,Vakantie!O:O,0))</f>
        <v>Kerst</v>
      </c>
      <c r="H425" s="6">
        <f t="shared" ca="1" si="70"/>
        <v>1</v>
      </c>
      <c r="I425" s="6">
        <f ca="1">IFERROR(  MIN(1, VLOOKUP(C425,Vakantie!Z:Z,1,0)   ),0)</f>
        <v>0</v>
      </c>
      <c r="J425" s="6">
        <f t="shared" ca="1" si="73"/>
        <v>0</v>
      </c>
      <c r="K425" s="6">
        <f t="shared" si="74"/>
        <v>0</v>
      </c>
      <c r="L425" s="10">
        <f ca="1">VLOOKUP(C425,Zwangerschapsverlof!$B$66:$B$72,1,1)</f>
        <v>0</v>
      </c>
      <c r="M425" s="10">
        <f ca="1">INDEX(Zwangerschapsverlof!$C$66:$C$72,N425)</f>
        <v>0</v>
      </c>
      <c r="N425" s="89">
        <f ca="1">MATCH(L425,Zwangerschapsverlof!$B$66:$B$72,0)</f>
        <v>1</v>
      </c>
      <c r="O425" s="6">
        <f t="shared" ca="1" si="71"/>
        <v>0</v>
      </c>
      <c r="P425" s="10">
        <f ca="1">VLOOKUP(C425,Zwangerschapsverlof!$B$80:$B$86,1,1)</f>
        <v>0</v>
      </c>
      <c r="Q425" s="10">
        <f ca="1">INDEX(Zwangerschapsverlof!$C$80:$C$86,R425)</f>
        <v>0</v>
      </c>
      <c r="R425" s="89">
        <f ca="1">MATCH(P425,Zwangerschapsverlof!$B$80:$B$86,0)</f>
        <v>1</v>
      </c>
      <c r="S425" s="6">
        <f t="shared" ca="1" si="72"/>
        <v>0</v>
      </c>
      <c r="T425" s="37">
        <f t="shared" ca="1" si="75"/>
        <v>0</v>
      </c>
      <c r="U425" s="49">
        <f t="shared" si="76"/>
        <v>0</v>
      </c>
      <c r="V425" s="37">
        <f ca="1">IF(AND(H425=0,I425=0,O425=1),INDEX(Zwangerschapsverlof!$B$66:$K$72,N425,3+D425),0)</f>
        <v>0</v>
      </c>
      <c r="W425" s="37">
        <f ca="1">IF(AND(H425=0,I425=0,S425=1),INDEX(Zwangerschapsverlof!$B$80:$K$86,R425,3+D425),0)</f>
        <v>0</v>
      </c>
      <c r="X425" s="110">
        <f t="shared" ca="1" si="77"/>
        <v>12</v>
      </c>
    </row>
    <row r="426" spans="2:24">
      <c r="B426" s="48">
        <f t="shared" ca="1" si="68"/>
        <v>45298</v>
      </c>
      <c r="C426" s="10">
        <f t="shared" ca="1" si="78"/>
        <v>45298</v>
      </c>
      <c r="D426" s="6">
        <f t="shared" ca="1" si="69"/>
        <v>7</v>
      </c>
      <c r="E426" s="10">
        <f ca="1">VLOOKUP(C426,Vakantie!O:O,1,1)</f>
        <v>45283</v>
      </c>
      <c r="F426" s="10">
        <f ca="1">INDEX(Vakantie!P:P,MATCH(E426,Vakantie!O:O,0))</f>
        <v>45298</v>
      </c>
      <c r="G426" s="6" t="str">
        <f ca="1">INDEX(Vakantie!Q:Q,MATCH(E426,Vakantie!O:O,0))</f>
        <v>Kerst</v>
      </c>
      <c r="H426" s="6">
        <f t="shared" ca="1" si="70"/>
        <v>1</v>
      </c>
      <c r="I426" s="6">
        <f ca="1">IFERROR(  MIN(1, VLOOKUP(C426,Vakantie!Z:Z,1,0)   ),0)</f>
        <v>0</v>
      </c>
      <c r="J426" s="6">
        <f t="shared" ca="1" si="73"/>
        <v>0</v>
      </c>
      <c r="K426" s="6">
        <f t="shared" si="74"/>
        <v>0</v>
      </c>
      <c r="L426" s="10">
        <f ca="1">VLOOKUP(C426,Zwangerschapsverlof!$B$66:$B$72,1,1)</f>
        <v>0</v>
      </c>
      <c r="M426" s="10">
        <f ca="1">INDEX(Zwangerschapsverlof!$C$66:$C$72,N426)</f>
        <v>0</v>
      </c>
      <c r="N426" s="89">
        <f ca="1">MATCH(L426,Zwangerschapsverlof!$B$66:$B$72,0)</f>
        <v>1</v>
      </c>
      <c r="O426" s="6">
        <f t="shared" ca="1" si="71"/>
        <v>0</v>
      </c>
      <c r="P426" s="10">
        <f ca="1">VLOOKUP(C426,Zwangerschapsverlof!$B$80:$B$86,1,1)</f>
        <v>0</v>
      </c>
      <c r="Q426" s="10">
        <f ca="1">INDEX(Zwangerschapsverlof!$C$80:$C$86,R426)</f>
        <v>0</v>
      </c>
      <c r="R426" s="89">
        <f ca="1">MATCH(P426,Zwangerschapsverlof!$B$80:$B$86,0)</f>
        <v>1</v>
      </c>
      <c r="S426" s="6">
        <f t="shared" ca="1" si="72"/>
        <v>0</v>
      </c>
      <c r="T426" s="37">
        <f t="shared" ca="1" si="75"/>
        <v>0</v>
      </c>
      <c r="U426" s="49">
        <f t="shared" si="76"/>
        <v>0</v>
      </c>
      <c r="V426" s="37">
        <f ca="1">IF(AND(H426=0,I426=0,O426=1),INDEX(Zwangerschapsverlof!$B$66:$K$72,N426,3+D426),0)</f>
        <v>0</v>
      </c>
      <c r="W426" s="37">
        <f ca="1">IF(AND(H426=0,I426=0,S426=1),INDEX(Zwangerschapsverlof!$B$80:$K$86,R426,3+D426),0)</f>
        <v>0</v>
      </c>
      <c r="X426" s="110">
        <f t="shared" ca="1" si="77"/>
        <v>12</v>
      </c>
    </row>
    <row r="427" spans="2:24">
      <c r="B427" s="48">
        <f t="shared" ca="1" si="68"/>
        <v>45299</v>
      </c>
      <c r="C427" s="10">
        <f t="shared" ca="1" si="78"/>
        <v>45299</v>
      </c>
      <c r="D427" s="6">
        <f t="shared" ca="1" si="69"/>
        <v>1</v>
      </c>
      <c r="E427" s="10">
        <f ca="1">VLOOKUP(C427,Vakantie!O:O,1,1)</f>
        <v>45283</v>
      </c>
      <c r="F427" s="10">
        <f ca="1">INDEX(Vakantie!P:P,MATCH(E427,Vakantie!O:O,0))</f>
        <v>45298</v>
      </c>
      <c r="G427" s="6" t="str">
        <f ca="1">INDEX(Vakantie!Q:Q,MATCH(E427,Vakantie!O:O,0))</f>
        <v>Kerst</v>
      </c>
      <c r="H427" s="6">
        <f t="shared" ca="1" si="70"/>
        <v>0</v>
      </c>
      <c r="I427" s="6">
        <f ca="1">IFERROR(  MIN(1, VLOOKUP(C427,Vakantie!Z:Z,1,0)   ),0)</f>
        <v>0</v>
      </c>
      <c r="J427" s="6">
        <f t="shared" ca="1" si="73"/>
        <v>0</v>
      </c>
      <c r="K427" s="6">
        <f t="shared" si="74"/>
        <v>0</v>
      </c>
      <c r="L427" s="10">
        <f ca="1">VLOOKUP(C427,Zwangerschapsverlof!$B$66:$B$72,1,1)</f>
        <v>0</v>
      </c>
      <c r="M427" s="10">
        <f ca="1">INDEX(Zwangerschapsverlof!$C$66:$C$72,N427)</f>
        <v>0</v>
      </c>
      <c r="N427" s="89">
        <f ca="1">MATCH(L427,Zwangerschapsverlof!$B$66:$B$72,0)</f>
        <v>1</v>
      </c>
      <c r="O427" s="6">
        <f t="shared" ca="1" si="71"/>
        <v>0</v>
      </c>
      <c r="P427" s="10">
        <f ca="1">VLOOKUP(C427,Zwangerschapsverlof!$B$80:$B$86,1,1)</f>
        <v>0</v>
      </c>
      <c r="Q427" s="10">
        <f ca="1">INDEX(Zwangerschapsverlof!$C$80:$C$86,R427)</f>
        <v>0</v>
      </c>
      <c r="R427" s="89">
        <f ca="1">MATCH(P427,Zwangerschapsverlof!$B$80:$B$86,0)</f>
        <v>1</v>
      </c>
      <c r="S427" s="6">
        <f t="shared" ca="1" si="72"/>
        <v>0</v>
      </c>
      <c r="T427" s="37">
        <f t="shared" ca="1" si="75"/>
        <v>0</v>
      </c>
      <c r="U427" s="49">
        <f t="shared" si="76"/>
        <v>0</v>
      </c>
      <c r="V427" s="37">
        <f ca="1">IF(AND(H427=0,I427=0,O427=1),INDEX(Zwangerschapsverlof!$B$66:$K$72,N427,3+D427),0)</f>
        <v>0</v>
      </c>
      <c r="W427" s="37">
        <f ca="1">IF(AND(H427=0,I427=0,S427=1),INDEX(Zwangerschapsverlof!$B$80:$K$86,R427,3+D427),0)</f>
        <v>0</v>
      </c>
      <c r="X427" s="110">
        <f t="shared" ca="1" si="77"/>
        <v>12</v>
      </c>
    </row>
    <row r="428" spans="2:24">
      <c r="B428" s="48">
        <f t="shared" ca="1" si="68"/>
        <v>45300</v>
      </c>
      <c r="C428" s="10">
        <f t="shared" ca="1" si="78"/>
        <v>45300</v>
      </c>
      <c r="D428" s="6">
        <f t="shared" ca="1" si="69"/>
        <v>2</v>
      </c>
      <c r="E428" s="10">
        <f ca="1">VLOOKUP(C428,Vakantie!O:O,1,1)</f>
        <v>45283</v>
      </c>
      <c r="F428" s="10">
        <f ca="1">INDEX(Vakantie!P:P,MATCH(E428,Vakantie!O:O,0))</f>
        <v>45298</v>
      </c>
      <c r="G428" s="6" t="str">
        <f ca="1">INDEX(Vakantie!Q:Q,MATCH(E428,Vakantie!O:O,0))</f>
        <v>Kerst</v>
      </c>
      <c r="H428" s="6">
        <f t="shared" ca="1" si="70"/>
        <v>0</v>
      </c>
      <c r="I428" s="6">
        <f ca="1">IFERROR(  MIN(1, VLOOKUP(C428,Vakantie!Z:Z,1,0)   ),0)</f>
        <v>0</v>
      </c>
      <c r="J428" s="6">
        <f t="shared" ca="1" si="73"/>
        <v>0</v>
      </c>
      <c r="K428" s="6">
        <f t="shared" si="74"/>
        <v>0</v>
      </c>
      <c r="L428" s="10">
        <f ca="1">VLOOKUP(C428,Zwangerschapsverlof!$B$66:$B$72,1,1)</f>
        <v>0</v>
      </c>
      <c r="M428" s="10">
        <f ca="1">INDEX(Zwangerschapsverlof!$C$66:$C$72,N428)</f>
        <v>0</v>
      </c>
      <c r="N428" s="89">
        <f ca="1">MATCH(L428,Zwangerschapsverlof!$B$66:$B$72,0)</f>
        <v>1</v>
      </c>
      <c r="O428" s="6">
        <f t="shared" ca="1" si="71"/>
        <v>0</v>
      </c>
      <c r="P428" s="10">
        <f ca="1">VLOOKUP(C428,Zwangerschapsverlof!$B$80:$B$86,1,1)</f>
        <v>0</v>
      </c>
      <c r="Q428" s="10">
        <f ca="1">INDEX(Zwangerschapsverlof!$C$80:$C$86,R428)</f>
        <v>0</v>
      </c>
      <c r="R428" s="89">
        <f ca="1">MATCH(P428,Zwangerschapsverlof!$B$80:$B$86,0)</f>
        <v>1</v>
      </c>
      <c r="S428" s="6">
        <f t="shared" ca="1" si="72"/>
        <v>0</v>
      </c>
      <c r="T428" s="37">
        <f t="shared" ca="1" si="75"/>
        <v>0</v>
      </c>
      <c r="U428" s="49">
        <f t="shared" si="76"/>
        <v>0</v>
      </c>
      <c r="V428" s="37">
        <f ca="1">IF(AND(H428=0,I428=0,O428=1),INDEX(Zwangerschapsverlof!$B$66:$K$72,N428,3+D428),0)</f>
        <v>0</v>
      </c>
      <c r="W428" s="37">
        <f ca="1">IF(AND(H428=0,I428=0,S428=1),INDEX(Zwangerschapsverlof!$B$80:$K$86,R428,3+D428),0)</f>
        <v>0</v>
      </c>
      <c r="X428" s="110">
        <f t="shared" ca="1" si="77"/>
        <v>12</v>
      </c>
    </row>
    <row r="429" spans="2:24">
      <c r="B429" s="48">
        <f t="shared" ca="1" si="68"/>
        <v>45301</v>
      </c>
      <c r="C429" s="10">
        <f t="shared" ca="1" si="78"/>
        <v>45301</v>
      </c>
      <c r="D429" s="6">
        <f t="shared" ca="1" si="69"/>
        <v>3</v>
      </c>
      <c r="E429" s="10">
        <f ca="1">VLOOKUP(C429,Vakantie!O:O,1,1)</f>
        <v>45283</v>
      </c>
      <c r="F429" s="10">
        <f ca="1">INDEX(Vakantie!P:P,MATCH(E429,Vakantie!O:O,0))</f>
        <v>45298</v>
      </c>
      <c r="G429" s="6" t="str">
        <f ca="1">INDEX(Vakantie!Q:Q,MATCH(E429,Vakantie!O:O,0))</f>
        <v>Kerst</v>
      </c>
      <c r="H429" s="6">
        <f t="shared" ca="1" si="70"/>
        <v>0</v>
      </c>
      <c r="I429" s="6">
        <f ca="1">IFERROR(  MIN(1, VLOOKUP(C429,Vakantie!Z:Z,1,0)   ),0)</f>
        <v>0</v>
      </c>
      <c r="J429" s="6">
        <f t="shared" ca="1" si="73"/>
        <v>0</v>
      </c>
      <c r="K429" s="6">
        <f t="shared" si="74"/>
        <v>0</v>
      </c>
      <c r="L429" s="10">
        <f ca="1">VLOOKUP(C429,Zwangerschapsverlof!$B$66:$B$72,1,1)</f>
        <v>0</v>
      </c>
      <c r="M429" s="10">
        <f ca="1">INDEX(Zwangerschapsverlof!$C$66:$C$72,N429)</f>
        <v>0</v>
      </c>
      <c r="N429" s="89">
        <f ca="1">MATCH(L429,Zwangerschapsverlof!$B$66:$B$72,0)</f>
        <v>1</v>
      </c>
      <c r="O429" s="6">
        <f t="shared" ca="1" si="71"/>
        <v>0</v>
      </c>
      <c r="P429" s="10">
        <f ca="1">VLOOKUP(C429,Zwangerschapsverlof!$B$80:$B$86,1,1)</f>
        <v>0</v>
      </c>
      <c r="Q429" s="10">
        <f ca="1">INDEX(Zwangerschapsverlof!$C$80:$C$86,R429)</f>
        <v>0</v>
      </c>
      <c r="R429" s="89">
        <f ca="1">MATCH(P429,Zwangerschapsverlof!$B$80:$B$86,0)</f>
        <v>1</v>
      </c>
      <c r="S429" s="6">
        <f t="shared" ca="1" si="72"/>
        <v>0</v>
      </c>
      <c r="T429" s="37">
        <f t="shared" ca="1" si="75"/>
        <v>0</v>
      </c>
      <c r="U429" s="49">
        <f t="shared" si="76"/>
        <v>0</v>
      </c>
      <c r="V429" s="37">
        <f ca="1">IF(AND(H429=0,I429=0,O429=1),INDEX(Zwangerschapsverlof!$B$66:$K$72,N429,3+D429),0)</f>
        <v>0</v>
      </c>
      <c r="W429" s="37">
        <f ca="1">IF(AND(H429=0,I429=0,S429=1),INDEX(Zwangerschapsverlof!$B$80:$K$86,R429,3+D429),0)</f>
        <v>0</v>
      </c>
      <c r="X429" s="110">
        <f t="shared" ca="1" si="77"/>
        <v>12</v>
      </c>
    </row>
    <row r="430" spans="2:24">
      <c r="B430" s="48">
        <f t="shared" ca="1" si="68"/>
        <v>45302</v>
      </c>
      <c r="C430" s="10">
        <f t="shared" ca="1" si="78"/>
        <v>45302</v>
      </c>
      <c r="D430" s="6">
        <f t="shared" ca="1" si="69"/>
        <v>4</v>
      </c>
      <c r="E430" s="10">
        <f ca="1">VLOOKUP(C430,Vakantie!O:O,1,1)</f>
        <v>45283</v>
      </c>
      <c r="F430" s="10">
        <f ca="1">INDEX(Vakantie!P:P,MATCH(E430,Vakantie!O:O,0))</f>
        <v>45298</v>
      </c>
      <c r="G430" s="6" t="str">
        <f ca="1">INDEX(Vakantie!Q:Q,MATCH(E430,Vakantie!O:O,0))</f>
        <v>Kerst</v>
      </c>
      <c r="H430" s="6">
        <f t="shared" ca="1" si="70"/>
        <v>0</v>
      </c>
      <c r="I430" s="6">
        <f ca="1">IFERROR(  MIN(1, VLOOKUP(C430,Vakantie!Z:Z,1,0)   ),0)</f>
        <v>0</v>
      </c>
      <c r="J430" s="6">
        <f t="shared" ca="1" si="73"/>
        <v>0</v>
      </c>
      <c r="K430" s="6">
        <f t="shared" si="74"/>
        <v>0</v>
      </c>
      <c r="L430" s="10">
        <f ca="1">VLOOKUP(C430,Zwangerschapsverlof!$B$66:$B$72,1,1)</f>
        <v>0</v>
      </c>
      <c r="M430" s="10">
        <f ca="1">INDEX(Zwangerschapsverlof!$C$66:$C$72,N430)</f>
        <v>0</v>
      </c>
      <c r="N430" s="89">
        <f ca="1">MATCH(L430,Zwangerschapsverlof!$B$66:$B$72,0)</f>
        <v>1</v>
      </c>
      <c r="O430" s="6">
        <f t="shared" ca="1" si="71"/>
        <v>0</v>
      </c>
      <c r="P430" s="10">
        <f ca="1">VLOOKUP(C430,Zwangerschapsverlof!$B$80:$B$86,1,1)</f>
        <v>0</v>
      </c>
      <c r="Q430" s="10">
        <f ca="1">INDEX(Zwangerschapsverlof!$C$80:$C$86,R430)</f>
        <v>0</v>
      </c>
      <c r="R430" s="89">
        <f ca="1">MATCH(P430,Zwangerschapsverlof!$B$80:$B$86,0)</f>
        <v>1</v>
      </c>
      <c r="S430" s="6">
        <f t="shared" ca="1" si="72"/>
        <v>0</v>
      </c>
      <c r="T430" s="37">
        <f t="shared" ca="1" si="75"/>
        <v>0</v>
      </c>
      <c r="U430" s="49">
        <f t="shared" si="76"/>
        <v>0</v>
      </c>
      <c r="V430" s="37">
        <f ca="1">IF(AND(H430=0,I430=0,O430=1),INDEX(Zwangerschapsverlof!$B$66:$K$72,N430,3+D430),0)</f>
        <v>0</v>
      </c>
      <c r="W430" s="37">
        <f ca="1">IF(AND(H430=0,I430=0,S430=1),INDEX(Zwangerschapsverlof!$B$80:$K$86,R430,3+D430),0)</f>
        <v>0</v>
      </c>
      <c r="X430" s="110">
        <f t="shared" ca="1" si="77"/>
        <v>12</v>
      </c>
    </row>
    <row r="431" spans="2:24">
      <c r="B431" s="48">
        <f t="shared" ca="1" si="68"/>
        <v>45303</v>
      </c>
      <c r="C431" s="10">
        <f t="shared" ca="1" si="78"/>
        <v>45303</v>
      </c>
      <c r="D431" s="6">
        <f t="shared" ca="1" si="69"/>
        <v>5</v>
      </c>
      <c r="E431" s="10">
        <f ca="1">VLOOKUP(C431,Vakantie!O:O,1,1)</f>
        <v>45283</v>
      </c>
      <c r="F431" s="10">
        <f ca="1">INDEX(Vakantie!P:P,MATCH(E431,Vakantie!O:O,0))</f>
        <v>45298</v>
      </c>
      <c r="G431" s="6" t="str">
        <f ca="1">INDEX(Vakantie!Q:Q,MATCH(E431,Vakantie!O:O,0))</f>
        <v>Kerst</v>
      </c>
      <c r="H431" s="6">
        <f t="shared" ca="1" si="70"/>
        <v>0</v>
      </c>
      <c r="I431" s="6">
        <f ca="1">IFERROR(  MIN(1, VLOOKUP(C431,Vakantie!Z:Z,1,0)   ),0)</f>
        <v>0</v>
      </c>
      <c r="J431" s="6">
        <f t="shared" ca="1" si="73"/>
        <v>0</v>
      </c>
      <c r="K431" s="6">
        <f t="shared" si="74"/>
        <v>0</v>
      </c>
      <c r="L431" s="10">
        <f ca="1">VLOOKUP(C431,Zwangerschapsverlof!$B$66:$B$72,1,1)</f>
        <v>0</v>
      </c>
      <c r="M431" s="10">
        <f ca="1">INDEX(Zwangerschapsverlof!$C$66:$C$72,N431)</f>
        <v>0</v>
      </c>
      <c r="N431" s="89">
        <f ca="1">MATCH(L431,Zwangerschapsverlof!$B$66:$B$72,0)</f>
        <v>1</v>
      </c>
      <c r="O431" s="6">
        <f t="shared" ca="1" si="71"/>
        <v>0</v>
      </c>
      <c r="P431" s="10">
        <f ca="1">VLOOKUP(C431,Zwangerschapsverlof!$B$80:$B$86,1,1)</f>
        <v>0</v>
      </c>
      <c r="Q431" s="10">
        <f ca="1">INDEX(Zwangerschapsverlof!$C$80:$C$86,R431)</f>
        <v>0</v>
      </c>
      <c r="R431" s="89">
        <f ca="1">MATCH(P431,Zwangerschapsverlof!$B$80:$B$86,0)</f>
        <v>1</v>
      </c>
      <c r="S431" s="6">
        <f t="shared" ca="1" si="72"/>
        <v>0</v>
      </c>
      <c r="T431" s="37">
        <f t="shared" ca="1" si="75"/>
        <v>0</v>
      </c>
      <c r="U431" s="49">
        <f t="shared" si="76"/>
        <v>0</v>
      </c>
      <c r="V431" s="37">
        <f ca="1">IF(AND(H431=0,I431=0,O431=1),INDEX(Zwangerschapsverlof!$B$66:$K$72,N431,3+D431),0)</f>
        <v>0</v>
      </c>
      <c r="W431" s="37">
        <f ca="1">IF(AND(H431=0,I431=0,S431=1),INDEX(Zwangerschapsverlof!$B$80:$K$86,R431,3+D431),0)</f>
        <v>0</v>
      </c>
      <c r="X431" s="110">
        <f t="shared" ca="1" si="77"/>
        <v>12</v>
      </c>
    </row>
    <row r="432" spans="2:24">
      <c r="B432" s="48">
        <f t="shared" ca="1" si="68"/>
        <v>45304</v>
      </c>
      <c r="C432" s="10">
        <f t="shared" ca="1" si="78"/>
        <v>45304</v>
      </c>
      <c r="D432" s="6">
        <f t="shared" ca="1" si="69"/>
        <v>6</v>
      </c>
      <c r="E432" s="10">
        <f ca="1">VLOOKUP(C432,Vakantie!O:O,1,1)</f>
        <v>45283</v>
      </c>
      <c r="F432" s="10">
        <f ca="1">INDEX(Vakantie!P:P,MATCH(E432,Vakantie!O:O,0))</f>
        <v>45298</v>
      </c>
      <c r="G432" s="6" t="str">
        <f ca="1">INDEX(Vakantie!Q:Q,MATCH(E432,Vakantie!O:O,0))</f>
        <v>Kerst</v>
      </c>
      <c r="H432" s="6">
        <f t="shared" ca="1" si="70"/>
        <v>0</v>
      </c>
      <c r="I432" s="6">
        <f ca="1">IFERROR(  MIN(1, VLOOKUP(C432,Vakantie!Z:Z,1,0)   ),0)</f>
        <v>0</v>
      </c>
      <c r="J432" s="6">
        <f t="shared" ca="1" si="73"/>
        <v>0</v>
      </c>
      <c r="K432" s="6">
        <f t="shared" si="74"/>
        <v>0</v>
      </c>
      <c r="L432" s="10">
        <f ca="1">VLOOKUP(C432,Zwangerschapsverlof!$B$66:$B$72,1,1)</f>
        <v>0</v>
      </c>
      <c r="M432" s="10">
        <f ca="1">INDEX(Zwangerschapsverlof!$C$66:$C$72,N432)</f>
        <v>0</v>
      </c>
      <c r="N432" s="89">
        <f ca="1">MATCH(L432,Zwangerschapsverlof!$B$66:$B$72,0)</f>
        <v>1</v>
      </c>
      <c r="O432" s="6">
        <f t="shared" ca="1" si="71"/>
        <v>0</v>
      </c>
      <c r="P432" s="10">
        <f ca="1">VLOOKUP(C432,Zwangerschapsverlof!$B$80:$B$86,1,1)</f>
        <v>0</v>
      </c>
      <c r="Q432" s="10">
        <f ca="1">INDEX(Zwangerschapsverlof!$C$80:$C$86,R432)</f>
        <v>0</v>
      </c>
      <c r="R432" s="89">
        <f ca="1">MATCH(P432,Zwangerschapsverlof!$B$80:$B$86,0)</f>
        <v>1</v>
      </c>
      <c r="S432" s="6">
        <f t="shared" ca="1" si="72"/>
        <v>0</v>
      </c>
      <c r="T432" s="37">
        <f t="shared" ca="1" si="75"/>
        <v>0</v>
      </c>
      <c r="U432" s="49">
        <f t="shared" si="76"/>
        <v>0</v>
      </c>
      <c r="V432" s="37">
        <f ca="1">IF(AND(H432=0,I432=0,O432=1),INDEX(Zwangerschapsverlof!$B$66:$K$72,N432,3+D432),0)</f>
        <v>0</v>
      </c>
      <c r="W432" s="37">
        <f ca="1">IF(AND(H432=0,I432=0,S432=1),INDEX(Zwangerschapsverlof!$B$80:$K$86,R432,3+D432),0)</f>
        <v>0</v>
      </c>
      <c r="X432" s="110">
        <f t="shared" ca="1" si="77"/>
        <v>12</v>
      </c>
    </row>
    <row r="433" spans="2:24">
      <c r="B433" s="48">
        <f t="shared" ca="1" si="68"/>
        <v>45305</v>
      </c>
      <c r="C433" s="10">
        <f t="shared" ca="1" si="78"/>
        <v>45305</v>
      </c>
      <c r="D433" s="6">
        <f t="shared" ca="1" si="69"/>
        <v>7</v>
      </c>
      <c r="E433" s="10">
        <f ca="1">VLOOKUP(C433,Vakantie!O:O,1,1)</f>
        <v>45283</v>
      </c>
      <c r="F433" s="10">
        <f ca="1">INDEX(Vakantie!P:P,MATCH(E433,Vakantie!O:O,0))</f>
        <v>45298</v>
      </c>
      <c r="G433" s="6" t="str">
        <f ca="1">INDEX(Vakantie!Q:Q,MATCH(E433,Vakantie!O:O,0))</f>
        <v>Kerst</v>
      </c>
      <c r="H433" s="6">
        <f t="shared" ca="1" si="70"/>
        <v>0</v>
      </c>
      <c r="I433" s="6">
        <f ca="1">IFERROR(  MIN(1, VLOOKUP(C433,Vakantie!Z:Z,1,0)   ),0)</f>
        <v>0</v>
      </c>
      <c r="J433" s="6">
        <f t="shared" ca="1" si="73"/>
        <v>0</v>
      </c>
      <c r="K433" s="6">
        <f t="shared" si="74"/>
        <v>0</v>
      </c>
      <c r="L433" s="10">
        <f ca="1">VLOOKUP(C433,Zwangerschapsverlof!$B$66:$B$72,1,1)</f>
        <v>0</v>
      </c>
      <c r="M433" s="10">
        <f ca="1">INDEX(Zwangerschapsverlof!$C$66:$C$72,N433)</f>
        <v>0</v>
      </c>
      <c r="N433" s="89">
        <f ca="1">MATCH(L433,Zwangerschapsverlof!$B$66:$B$72,0)</f>
        <v>1</v>
      </c>
      <c r="O433" s="6">
        <f t="shared" ca="1" si="71"/>
        <v>0</v>
      </c>
      <c r="P433" s="10">
        <f ca="1">VLOOKUP(C433,Zwangerschapsverlof!$B$80:$B$86,1,1)</f>
        <v>0</v>
      </c>
      <c r="Q433" s="10">
        <f ca="1">INDEX(Zwangerschapsverlof!$C$80:$C$86,R433)</f>
        <v>0</v>
      </c>
      <c r="R433" s="89">
        <f ca="1">MATCH(P433,Zwangerschapsverlof!$B$80:$B$86,0)</f>
        <v>1</v>
      </c>
      <c r="S433" s="6">
        <f t="shared" ca="1" si="72"/>
        <v>0</v>
      </c>
      <c r="T433" s="37">
        <f t="shared" ca="1" si="75"/>
        <v>0</v>
      </c>
      <c r="U433" s="49">
        <f t="shared" si="76"/>
        <v>0</v>
      </c>
      <c r="V433" s="37">
        <f ca="1">IF(AND(H433=0,I433=0,O433=1),INDEX(Zwangerschapsverlof!$B$66:$K$72,N433,3+D433),0)</f>
        <v>0</v>
      </c>
      <c r="W433" s="37">
        <f ca="1">IF(AND(H433=0,I433=0,S433=1),INDEX(Zwangerschapsverlof!$B$80:$K$86,R433,3+D433),0)</f>
        <v>0</v>
      </c>
      <c r="X433" s="110">
        <f t="shared" ca="1" si="77"/>
        <v>12</v>
      </c>
    </row>
    <row r="434" spans="2:24">
      <c r="B434" s="48">
        <f t="shared" ca="1" si="68"/>
        <v>45306</v>
      </c>
      <c r="C434" s="10">
        <f t="shared" ca="1" si="78"/>
        <v>45306</v>
      </c>
      <c r="D434" s="6">
        <f t="shared" ca="1" si="69"/>
        <v>1</v>
      </c>
      <c r="E434" s="10">
        <f ca="1">VLOOKUP(C434,Vakantie!O:O,1,1)</f>
        <v>45283</v>
      </c>
      <c r="F434" s="10">
        <f ca="1">INDEX(Vakantie!P:P,MATCH(E434,Vakantie!O:O,0))</f>
        <v>45298</v>
      </c>
      <c r="G434" s="6" t="str">
        <f ca="1">INDEX(Vakantie!Q:Q,MATCH(E434,Vakantie!O:O,0))</f>
        <v>Kerst</v>
      </c>
      <c r="H434" s="6">
        <f t="shared" ca="1" si="70"/>
        <v>0</v>
      </c>
      <c r="I434" s="6">
        <f ca="1">IFERROR(  MIN(1, VLOOKUP(C434,Vakantie!Z:Z,1,0)   ),0)</f>
        <v>0</v>
      </c>
      <c r="J434" s="6">
        <f t="shared" ca="1" si="73"/>
        <v>0</v>
      </c>
      <c r="K434" s="6">
        <f t="shared" si="74"/>
        <v>0</v>
      </c>
      <c r="L434" s="10">
        <f ca="1">VLOOKUP(C434,Zwangerschapsverlof!$B$66:$B$72,1,1)</f>
        <v>0</v>
      </c>
      <c r="M434" s="10">
        <f ca="1">INDEX(Zwangerschapsverlof!$C$66:$C$72,N434)</f>
        <v>0</v>
      </c>
      <c r="N434" s="89">
        <f ca="1">MATCH(L434,Zwangerschapsverlof!$B$66:$B$72,0)</f>
        <v>1</v>
      </c>
      <c r="O434" s="6">
        <f t="shared" ca="1" si="71"/>
        <v>0</v>
      </c>
      <c r="P434" s="10">
        <f ca="1">VLOOKUP(C434,Zwangerschapsverlof!$B$80:$B$86,1,1)</f>
        <v>0</v>
      </c>
      <c r="Q434" s="10">
        <f ca="1">INDEX(Zwangerschapsverlof!$C$80:$C$86,R434)</f>
        <v>0</v>
      </c>
      <c r="R434" s="89">
        <f ca="1">MATCH(P434,Zwangerschapsverlof!$B$80:$B$86,0)</f>
        <v>1</v>
      </c>
      <c r="S434" s="6">
        <f t="shared" ca="1" si="72"/>
        <v>0</v>
      </c>
      <c r="T434" s="37">
        <f t="shared" ca="1" si="75"/>
        <v>0</v>
      </c>
      <c r="U434" s="49">
        <f t="shared" si="76"/>
        <v>0</v>
      </c>
      <c r="V434" s="37">
        <f ca="1">IF(AND(H434=0,I434=0,O434=1),INDEX(Zwangerschapsverlof!$B$66:$K$72,N434,3+D434),0)</f>
        <v>0</v>
      </c>
      <c r="W434" s="37">
        <f ca="1">IF(AND(H434=0,I434=0,S434=1),INDEX(Zwangerschapsverlof!$B$80:$K$86,R434,3+D434),0)</f>
        <v>0</v>
      </c>
      <c r="X434" s="110">
        <f t="shared" ca="1" si="77"/>
        <v>12</v>
      </c>
    </row>
    <row r="435" spans="2:24">
      <c r="B435" s="48">
        <f t="shared" ca="1" si="68"/>
        <v>45307</v>
      </c>
      <c r="C435" s="10">
        <f t="shared" ca="1" si="78"/>
        <v>45307</v>
      </c>
      <c r="D435" s="6">
        <f t="shared" ca="1" si="69"/>
        <v>2</v>
      </c>
      <c r="E435" s="10">
        <f ca="1">VLOOKUP(C435,Vakantie!O:O,1,1)</f>
        <v>45283</v>
      </c>
      <c r="F435" s="10">
        <f ca="1">INDEX(Vakantie!P:P,MATCH(E435,Vakantie!O:O,0))</f>
        <v>45298</v>
      </c>
      <c r="G435" s="6" t="str">
        <f ca="1">INDEX(Vakantie!Q:Q,MATCH(E435,Vakantie!O:O,0))</f>
        <v>Kerst</v>
      </c>
      <c r="H435" s="6">
        <f t="shared" ca="1" si="70"/>
        <v>0</v>
      </c>
      <c r="I435" s="6">
        <f ca="1">IFERROR(  MIN(1, VLOOKUP(C435,Vakantie!Z:Z,1,0)   ),0)</f>
        <v>0</v>
      </c>
      <c r="J435" s="6">
        <f t="shared" ca="1" si="73"/>
        <v>0</v>
      </c>
      <c r="K435" s="6">
        <f t="shared" si="74"/>
        <v>0</v>
      </c>
      <c r="L435" s="10">
        <f ca="1">VLOOKUP(C435,Zwangerschapsverlof!$B$66:$B$72,1,1)</f>
        <v>0</v>
      </c>
      <c r="M435" s="10">
        <f ca="1">INDEX(Zwangerschapsverlof!$C$66:$C$72,N435)</f>
        <v>0</v>
      </c>
      <c r="N435" s="89">
        <f ca="1">MATCH(L435,Zwangerschapsverlof!$B$66:$B$72,0)</f>
        <v>1</v>
      </c>
      <c r="O435" s="6">
        <f t="shared" ca="1" si="71"/>
        <v>0</v>
      </c>
      <c r="P435" s="10">
        <f ca="1">VLOOKUP(C435,Zwangerschapsverlof!$B$80:$B$86,1,1)</f>
        <v>0</v>
      </c>
      <c r="Q435" s="10">
        <f ca="1">INDEX(Zwangerschapsverlof!$C$80:$C$86,R435)</f>
        <v>0</v>
      </c>
      <c r="R435" s="89">
        <f ca="1">MATCH(P435,Zwangerschapsverlof!$B$80:$B$86,0)</f>
        <v>1</v>
      </c>
      <c r="S435" s="6">
        <f t="shared" ca="1" si="72"/>
        <v>0</v>
      </c>
      <c r="T435" s="37">
        <f t="shared" ca="1" si="75"/>
        <v>0</v>
      </c>
      <c r="U435" s="49">
        <f t="shared" si="76"/>
        <v>0</v>
      </c>
      <c r="V435" s="37">
        <f ca="1">IF(AND(H435=0,I435=0,O435=1),INDEX(Zwangerschapsverlof!$B$66:$K$72,N435,3+D435),0)</f>
        <v>0</v>
      </c>
      <c r="W435" s="37">
        <f ca="1">IF(AND(H435=0,I435=0,S435=1),INDEX(Zwangerschapsverlof!$B$80:$K$86,R435,3+D435),0)</f>
        <v>0</v>
      </c>
      <c r="X435" s="110">
        <f t="shared" ca="1" si="77"/>
        <v>12</v>
      </c>
    </row>
    <row r="436" spans="2:24">
      <c r="B436" s="48">
        <f t="shared" ca="1" si="68"/>
        <v>45308</v>
      </c>
      <c r="C436" s="10">
        <f t="shared" ca="1" si="78"/>
        <v>45308</v>
      </c>
      <c r="D436" s="6">
        <f t="shared" ca="1" si="69"/>
        <v>3</v>
      </c>
      <c r="E436" s="10">
        <f ca="1">VLOOKUP(C436,Vakantie!O:O,1,1)</f>
        <v>45283</v>
      </c>
      <c r="F436" s="10">
        <f ca="1">INDEX(Vakantie!P:P,MATCH(E436,Vakantie!O:O,0))</f>
        <v>45298</v>
      </c>
      <c r="G436" s="6" t="str">
        <f ca="1">INDEX(Vakantie!Q:Q,MATCH(E436,Vakantie!O:O,0))</f>
        <v>Kerst</v>
      </c>
      <c r="H436" s="6">
        <f t="shared" ca="1" si="70"/>
        <v>0</v>
      </c>
      <c r="I436" s="6">
        <f ca="1">IFERROR(  MIN(1, VLOOKUP(C436,Vakantie!Z:Z,1,0)   ),0)</f>
        <v>0</v>
      </c>
      <c r="J436" s="6">
        <f t="shared" ca="1" si="73"/>
        <v>0</v>
      </c>
      <c r="K436" s="6">
        <f t="shared" si="74"/>
        <v>0</v>
      </c>
      <c r="L436" s="10">
        <f ca="1">VLOOKUP(C436,Zwangerschapsverlof!$B$66:$B$72,1,1)</f>
        <v>0</v>
      </c>
      <c r="M436" s="10">
        <f ca="1">INDEX(Zwangerschapsverlof!$C$66:$C$72,N436)</f>
        <v>0</v>
      </c>
      <c r="N436" s="89">
        <f ca="1">MATCH(L436,Zwangerschapsverlof!$B$66:$B$72,0)</f>
        <v>1</v>
      </c>
      <c r="O436" s="6">
        <f t="shared" ca="1" si="71"/>
        <v>0</v>
      </c>
      <c r="P436" s="10">
        <f ca="1">VLOOKUP(C436,Zwangerschapsverlof!$B$80:$B$86,1,1)</f>
        <v>0</v>
      </c>
      <c r="Q436" s="10">
        <f ca="1">INDEX(Zwangerschapsverlof!$C$80:$C$86,R436)</f>
        <v>0</v>
      </c>
      <c r="R436" s="89">
        <f ca="1">MATCH(P436,Zwangerschapsverlof!$B$80:$B$86,0)</f>
        <v>1</v>
      </c>
      <c r="S436" s="6">
        <f t="shared" ca="1" si="72"/>
        <v>0</v>
      </c>
      <c r="T436" s="37">
        <f t="shared" ca="1" si="75"/>
        <v>0</v>
      </c>
      <c r="U436" s="49">
        <f t="shared" si="76"/>
        <v>0</v>
      </c>
      <c r="V436" s="37">
        <f ca="1">IF(AND(H436=0,I436=0,O436=1),INDEX(Zwangerschapsverlof!$B$66:$K$72,N436,3+D436),0)</f>
        <v>0</v>
      </c>
      <c r="W436" s="37">
        <f ca="1">IF(AND(H436=0,I436=0,S436=1),INDEX(Zwangerschapsverlof!$B$80:$K$86,R436,3+D436),0)</f>
        <v>0</v>
      </c>
      <c r="X436" s="110">
        <f t="shared" ca="1" si="77"/>
        <v>12</v>
      </c>
    </row>
    <row r="437" spans="2:24">
      <c r="B437" s="48">
        <f t="shared" ref="B437:B440" ca="1" si="79">C437</f>
        <v>45309</v>
      </c>
      <c r="C437" s="10">
        <f t="shared" ca="1" si="78"/>
        <v>45309</v>
      </c>
      <c r="D437" s="6">
        <f t="shared" ref="D437:D440" ca="1" si="80">WEEKDAY(C437,11)</f>
        <v>4</v>
      </c>
      <c r="E437" s="10">
        <f ca="1">VLOOKUP(C437,Vakantie!O:O,1,1)</f>
        <v>45283</v>
      </c>
      <c r="F437" s="10">
        <f ca="1">INDEX(Vakantie!P:P,MATCH(E437,Vakantie!O:O,0))</f>
        <v>45298</v>
      </c>
      <c r="G437" s="6" t="str">
        <f ca="1">INDEX(Vakantie!Q:Q,MATCH(E437,Vakantie!O:O,0))</f>
        <v>Kerst</v>
      </c>
      <c r="H437" s="6">
        <f t="shared" ref="H437:H440" ca="1" si="81">IF(AND(C437&gt;=E437,C437&lt;=F437),1,0)</f>
        <v>0</v>
      </c>
      <c r="I437" s="6">
        <f ca="1">IFERROR(  MIN(1, VLOOKUP(C437,Vakantie!Z:Z,1,0)   ),0)</f>
        <v>0</v>
      </c>
      <c r="J437" s="6">
        <f t="shared" ca="1" si="73"/>
        <v>0</v>
      </c>
      <c r="K437" s="6">
        <f t="shared" si="74"/>
        <v>0</v>
      </c>
      <c r="L437" s="10">
        <f ca="1">VLOOKUP(C437,Zwangerschapsverlof!$B$66:$B$72,1,1)</f>
        <v>0</v>
      </c>
      <c r="M437" s="10">
        <f ca="1">INDEX(Zwangerschapsverlof!$C$66:$C$72,N437)</f>
        <v>0</v>
      </c>
      <c r="N437" s="89">
        <f ca="1">MATCH(L437,Zwangerschapsverlof!$B$66:$B$72,0)</f>
        <v>1</v>
      </c>
      <c r="O437" s="6">
        <f t="shared" ref="O437:O440" ca="1" si="82">IF(AND(C437&gt;=L437,C437&lt;=M437),1,0)</f>
        <v>0</v>
      </c>
      <c r="P437" s="10">
        <f ca="1">VLOOKUP(C437,Zwangerschapsverlof!$B$80:$B$86,1,1)</f>
        <v>0</v>
      </c>
      <c r="Q437" s="10">
        <f ca="1">INDEX(Zwangerschapsverlof!$C$80:$C$86,R437)</f>
        <v>0</v>
      </c>
      <c r="R437" s="89">
        <f ca="1">MATCH(P437,Zwangerschapsverlof!$B$80:$B$86,0)</f>
        <v>1</v>
      </c>
      <c r="S437" s="6">
        <f t="shared" ref="S437:S440" ca="1" si="83">IF(AND(C437&gt;=P437,C437&lt;=Q437),1,0)</f>
        <v>0</v>
      </c>
      <c r="T437" s="37">
        <f t="shared" ca="1" si="75"/>
        <v>0</v>
      </c>
      <c r="U437" s="49">
        <f t="shared" si="76"/>
        <v>0</v>
      </c>
      <c r="V437" s="37">
        <f ca="1">IF(AND(H437=0,I437=0,O437=1),INDEX(Zwangerschapsverlof!$B$66:$K$72,N437,3+D437),0)</f>
        <v>0</v>
      </c>
      <c r="W437" s="37">
        <f ca="1">IF(AND(H437=0,I437=0,S437=1),INDEX(Zwangerschapsverlof!$B$80:$K$86,R437,3+D437),0)</f>
        <v>0</v>
      </c>
      <c r="X437" s="110">
        <f t="shared" ca="1" si="77"/>
        <v>12</v>
      </c>
    </row>
    <row r="438" spans="2:24">
      <c r="B438" s="48">
        <f t="shared" ca="1" si="79"/>
        <v>45310</v>
      </c>
      <c r="C438" s="10">
        <f t="shared" ca="1" si="78"/>
        <v>45310</v>
      </c>
      <c r="D438" s="6">
        <f t="shared" ca="1" si="80"/>
        <v>5</v>
      </c>
      <c r="E438" s="10">
        <f ca="1">VLOOKUP(C438,Vakantie!O:O,1,1)</f>
        <v>45283</v>
      </c>
      <c r="F438" s="10">
        <f ca="1">INDEX(Vakantie!P:P,MATCH(E438,Vakantie!O:O,0))</f>
        <v>45298</v>
      </c>
      <c r="G438" s="6" t="str">
        <f ca="1">INDEX(Vakantie!Q:Q,MATCH(E438,Vakantie!O:O,0))</f>
        <v>Kerst</v>
      </c>
      <c r="H438" s="6">
        <f t="shared" ca="1" si="81"/>
        <v>0</v>
      </c>
      <c r="I438" s="6">
        <f ca="1">IFERROR(  MIN(1, VLOOKUP(C438,Vakantie!Z:Z,1,0)   ),0)</f>
        <v>0</v>
      </c>
      <c r="J438" s="6">
        <f t="shared" ca="1" si="73"/>
        <v>0</v>
      </c>
      <c r="K438" s="6">
        <f t="shared" si="74"/>
        <v>0</v>
      </c>
      <c r="L438" s="10">
        <f ca="1">VLOOKUP(C438,Zwangerschapsverlof!$B$66:$B$72,1,1)</f>
        <v>0</v>
      </c>
      <c r="M438" s="10">
        <f ca="1">INDEX(Zwangerschapsverlof!$C$66:$C$72,N438)</f>
        <v>0</v>
      </c>
      <c r="N438" s="89">
        <f ca="1">MATCH(L438,Zwangerschapsverlof!$B$66:$B$72,0)</f>
        <v>1</v>
      </c>
      <c r="O438" s="6">
        <f t="shared" ca="1" si="82"/>
        <v>0</v>
      </c>
      <c r="P438" s="10">
        <f ca="1">VLOOKUP(C438,Zwangerschapsverlof!$B$80:$B$86,1,1)</f>
        <v>0</v>
      </c>
      <c r="Q438" s="10">
        <f ca="1">INDEX(Zwangerschapsverlof!$C$80:$C$86,R438)</f>
        <v>0</v>
      </c>
      <c r="R438" s="89">
        <f ca="1">MATCH(P438,Zwangerschapsverlof!$B$80:$B$86,0)</f>
        <v>1</v>
      </c>
      <c r="S438" s="6">
        <f t="shared" ca="1" si="83"/>
        <v>0</v>
      </c>
      <c r="T438" s="37">
        <f t="shared" ca="1" si="75"/>
        <v>0</v>
      </c>
      <c r="U438" s="49">
        <f t="shared" si="76"/>
        <v>0</v>
      </c>
      <c r="V438" s="37">
        <f ca="1">IF(AND(H438=0,I438=0,O438=1),INDEX(Zwangerschapsverlof!$B$66:$K$72,N438,3+D438),0)</f>
        <v>0</v>
      </c>
      <c r="W438" s="37">
        <f ca="1">IF(AND(H438=0,I438=0,S438=1),INDEX(Zwangerschapsverlof!$B$80:$K$86,R438,3+D438),0)</f>
        <v>0</v>
      </c>
      <c r="X438" s="110">
        <f t="shared" ca="1" si="77"/>
        <v>12</v>
      </c>
    </row>
    <row r="439" spans="2:24">
      <c r="B439" s="48">
        <f t="shared" ca="1" si="79"/>
        <v>45311</v>
      </c>
      <c r="C439" s="10">
        <f t="shared" ca="1" si="78"/>
        <v>45311</v>
      </c>
      <c r="D439" s="6">
        <f t="shared" ca="1" si="80"/>
        <v>6</v>
      </c>
      <c r="E439" s="10">
        <f ca="1">VLOOKUP(C439,Vakantie!O:O,1,1)</f>
        <v>45283</v>
      </c>
      <c r="F439" s="10">
        <f ca="1">INDEX(Vakantie!P:P,MATCH(E439,Vakantie!O:O,0))</f>
        <v>45298</v>
      </c>
      <c r="G439" s="6" t="str">
        <f ca="1">INDEX(Vakantie!Q:Q,MATCH(E439,Vakantie!O:O,0))</f>
        <v>Kerst</v>
      </c>
      <c r="H439" s="6">
        <f t="shared" ca="1" si="81"/>
        <v>0</v>
      </c>
      <c r="I439" s="6">
        <f ca="1">IFERROR(  MIN(1, VLOOKUP(C439,Vakantie!Z:Z,1,0)   ),0)</f>
        <v>0</v>
      </c>
      <c r="J439" s="6">
        <f t="shared" ca="1" si="73"/>
        <v>0</v>
      </c>
      <c r="K439" s="6">
        <f t="shared" si="74"/>
        <v>0</v>
      </c>
      <c r="L439" s="10">
        <f ca="1">VLOOKUP(C439,Zwangerschapsverlof!$B$66:$B$72,1,1)</f>
        <v>0</v>
      </c>
      <c r="M439" s="10">
        <f ca="1">INDEX(Zwangerschapsverlof!$C$66:$C$72,N439)</f>
        <v>0</v>
      </c>
      <c r="N439" s="89">
        <f ca="1">MATCH(L439,Zwangerschapsverlof!$B$66:$B$72,0)</f>
        <v>1</v>
      </c>
      <c r="O439" s="6">
        <f t="shared" ca="1" si="82"/>
        <v>0</v>
      </c>
      <c r="P439" s="10">
        <f ca="1">VLOOKUP(C439,Zwangerschapsverlof!$B$80:$B$86,1,1)</f>
        <v>0</v>
      </c>
      <c r="Q439" s="10">
        <f ca="1">INDEX(Zwangerschapsverlof!$C$80:$C$86,R439)</f>
        <v>0</v>
      </c>
      <c r="R439" s="89">
        <f ca="1">MATCH(P439,Zwangerschapsverlof!$B$80:$B$86,0)</f>
        <v>1</v>
      </c>
      <c r="S439" s="6">
        <f t="shared" ca="1" si="83"/>
        <v>0</v>
      </c>
      <c r="T439" s="37">
        <f t="shared" ca="1" si="75"/>
        <v>0</v>
      </c>
      <c r="U439" s="49">
        <f t="shared" si="76"/>
        <v>0</v>
      </c>
      <c r="V439" s="37">
        <f ca="1">IF(AND(H439=0,I439=0,O439=1),INDEX(Zwangerschapsverlof!$B$66:$K$72,N439,3+D439),0)</f>
        <v>0</v>
      </c>
      <c r="W439" s="37">
        <f ca="1">IF(AND(H439=0,I439=0,S439=1),INDEX(Zwangerschapsverlof!$B$80:$K$86,R439,3+D439),0)</f>
        <v>0</v>
      </c>
      <c r="X439" s="110">
        <f t="shared" ca="1" si="77"/>
        <v>12</v>
      </c>
    </row>
    <row r="440" spans="2:24">
      <c r="B440" s="48">
        <f t="shared" ca="1" si="79"/>
        <v>45312</v>
      </c>
      <c r="C440" s="10">
        <f t="shared" ca="1" si="78"/>
        <v>45312</v>
      </c>
      <c r="D440" s="6">
        <f t="shared" ca="1" si="80"/>
        <v>7</v>
      </c>
      <c r="E440" s="10">
        <f ca="1">VLOOKUP(C440,Vakantie!O:O,1,1)</f>
        <v>45283</v>
      </c>
      <c r="F440" s="10">
        <f ca="1">INDEX(Vakantie!P:P,MATCH(E440,Vakantie!O:O,0))</f>
        <v>45298</v>
      </c>
      <c r="G440" s="6" t="str">
        <f ca="1">INDEX(Vakantie!Q:Q,MATCH(E440,Vakantie!O:O,0))</f>
        <v>Kerst</v>
      </c>
      <c r="H440" s="6">
        <f t="shared" ca="1" si="81"/>
        <v>0</v>
      </c>
      <c r="I440" s="6">
        <f ca="1">IFERROR(  MIN(1, VLOOKUP(C440,Vakantie!Z:Z,1,0)   ),0)</f>
        <v>0</v>
      </c>
      <c r="J440" s="6">
        <f t="shared" ca="1" si="73"/>
        <v>0</v>
      </c>
      <c r="K440" s="6">
        <f t="shared" si="74"/>
        <v>0</v>
      </c>
      <c r="L440" s="10">
        <f ca="1">VLOOKUP(C440,Zwangerschapsverlof!$B$66:$B$72,1,1)</f>
        <v>0</v>
      </c>
      <c r="M440" s="10">
        <f ca="1">INDEX(Zwangerschapsverlof!$C$66:$C$72,N440)</f>
        <v>0</v>
      </c>
      <c r="N440" s="89">
        <f ca="1">MATCH(L440,Zwangerschapsverlof!$B$66:$B$72,0)</f>
        <v>1</v>
      </c>
      <c r="O440" s="6">
        <f t="shared" ca="1" si="82"/>
        <v>0</v>
      </c>
      <c r="P440" s="10">
        <f ca="1">VLOOKUP(C440,Zwangerschapsverlof!$B$80:$B$86,1,1)</f>
        <v>0</v>
      </c>
      <c r="Q440" s="10">
        <f ca="1">INDEX(Zwangerschapsverlof!$C$80:$C$86,R440)</f>
        <v>0</v>
      </c>
      <c r="R440" s="89">
        <f ca="1">MATCH(P440,Zwangerschapsverlof!$B$80:$B$86,0)</f>
        <v>1</v>
      </c>
      <c r="S440" s="6">
        <f t="shared" ca="1" si="83"/>
        <v>0</v>
      </c>
      <c r="T440" s="37">
        <f t="shared" ca="1" si="75"/>
        <v>0</v>
      </c>
      <c r="U440" s="49">
        <f t="shared" si="76"/>
        <v>0</v>
      </c>
      <c r="V440" s="37">
        <f ca="1">IF(AND(H440=0,I440=0,O440=1),INDEX(Zwangerschapsverlof!$B$66:$K$72,N440,3+D440),0)</f>
        <v>0</v>
      </c>
      <c r="W440" s="37">
        <f ca="1">IF(AND(H440=0,I440=0,S440=1),INDEX(Zwangerschapsverlof!$B$80:$K$86,R440,3+D440),0)</f>
        <v>0</v>
      </c>
      <c r="X440" s="110">
        <f t="shared" ca="1" si="77"/>
        <v>12</v>
      </c>
    </row>
    <row r="441" spans="2:24">
      <c r="B441" s="48">
        <f t="shared" ref="B441:B504" ca="1" si="84">C441</f>
        <v>45313</v>
      </c>
      <c r="C441" s="10">
        <f t="shared" ca="1" si="78"/>
        <v>45313</v>
      </c>
      <c r="D441" s="6">
        <f t="shared" ref="D441:D504" ca="1" si="85">WEEKDAY(C441,11)</f>
        <v>1</v>
      </c>
      <c r="E441" s="10">
        <f ca="1">VLOOKUP(C441,Vakantie!O:O,1,1)</f>
        <v>45283</v>
      </c>
      <c r="F441" s="10">
        <f ca="1">INDEX(Vakantie!P:P,MATCH(E441,Vakantie!O:O,0))</f>
        <v>45298</v>
      </c>
      <c r="G441" s="6" t="str">
        <f ca="1">INDEX(Vakantie!Q:Q,MATCH(E441,Vakantie!O:O,0))</f>
        <v>Kerst</v>
      </c>
      <c r="H441" s="6">
        <f t="shared" ref="H441:H504" ca="1" si="86">IF(AND(C441&gt;=E441,C441&lt;=F441),1,0)</f>
        <v>0</v>
      </c>
      <c r="I441" s="6">
        <f ca="1">IFERROR(  MIN(1, VLOOKUP(C441,Vakantie!Z:Z,1,0)   ),0)</f>
        <v>0</v>
      </c>
      <c r="J441" s="6">
        <f t="shared" ca="1" si="73"/>
        <v>0</v>
      </c>
      <c r="K441" s="6">
        <f t="shared" si="74"/>
        <v>0</v>
      </c>
      <c r="L441" s="10">
        <f ca="1">VLOOKUP(C441,Zwangerschapsverlof!$B$66:$B$72,1,1)</f>
        <v>0</v>
      </c>
      <c r="M441" s="10">
        <f ca="1">INDEX(Zwangerschapsverlof!$C$66:$C$72,N441)</f>
        <v>0</v>
      </c>
      <c r="N441" s="89">
        <f ca="1">MATCH(L441,Zwangerschapsverlof!$B$66:$B$72,0)</f>
        <v>1</v>
      </c>
      <c r="O441" s="6">
        <f t="shared" ref="O441:O504" ca="1" si="87">IF(AND(C441&gt;=L441,C441&lt;=M441),1,0)</f>
        <v>0</v>
      </c>
      <c r="P441" s="10">
        <f ca="1">VLOOKUP(C441,Zwangerschapsverlof!$B$80:$B$86,1,1)</f>
        <v>0</v>
      </c>
      <c r="Q441" s="10">
        <f ca="1">INDEX(Zwangerschapsverlof!$C$80:$C$86,R441)</f>
        <v>0</v>
      </c>
      <c r="R441" s="89">
        <f ca="1">MATCH(P441,Zwangerschapsverlof!$B$80:$B$86,0)</f>
        <v>1</v>
      </c>
      <c r="S441" s="6">
        <f t="shared" ref="S441:S504" ca="1" si="88">IF(AND(C441&gt;=P441,C441&lt;=Q441),1,0)</f>
        <v>0</v>
      </c>
      <c r="T441" s="37">
        <f t="shared" ca="1" si="75"/>
        <v>0</v>
      </c>
      <c r="U441" s="49">
        <f t="shared" si="76"/>
        <v>0</v>
      </c>
      <c r="V441" s="37">
        <f ca="1">IF(AND(H441=0,I441=0,O441=1),INDEX(Zwangerschapsverlof!$B$66:$K$72,N441,3+D441),0)</f>
        <v>0</v>
      </c>
      <c r="W441" s="37">
        <f ca="1">IF(AND(H441=0,I441=0,S441=1),INDEX(Zwangerschapsverlof!$B$80:$K$86,R441,3+D441),0)</f>
        <v>0</v>
      </c>
      <c r="X441" s="110">
        <f t="shared" ca="1" si="77"/>
        <v>12</v>
      </c>
    </row>
    <row r="442" spans="2:24">
      <c r="B442" s="48">
        <f t="shared" ca="1" si="84"/>
        <v>45314</v>
      </c>
      <c r="C442" s="10">
        <f t="shared" ca="1" si="78"/>
        <v>45314</v>
      </c>
      <c r="D442" s="6">
        <f t="shared" ca="1" si="85"/>
        <v>2</v>
      </c>
      <c r="E442" s="10">
        <f ca="1">VLOOKUP(C442,Vakantie!O:O,1,1)</f>
        <v>45283</v>
      </c>
      <c r="F442" s="10">
        <f ca="1">INDEX(Vakantie!P:P,MATCH(E442,Vakantie!O:O,0))</f>
        <v>45298</v>
      </c>
      <c r="G442" s="6" t="str">
        <f ca="1">INDEX(Vakantie!Q:Q,MATCH(E442,Vakantie!O:O,0))</f>
        <v>Kerst</v>
      </c>
      <c r="H442" s="6">
        <f t="shared" ca="1" si="86"/>
        <v>0</v>
      </c>
      <c r="I442" s="6">
        <f ca="1">IFERROR(  MIN(1, VLOOKUP(C442,Vakantie!Z:Z,1,0)   ),0)</f>
        <v>0</v>
      </c>
      <c r="J442" s="6">
        <f t="shared" ca="1" si="73"/>
        <v>0</v>
      </c>
      <c r="K442" s="6">
        <f t="shared" si="74"/>
        <v>0</v>
      </c>
      <c r="L442" s="10">
        <f ca="1">VLOOKUP(C442,Zwangerschapsverlof!$B$66:$B$72,1,1)</f>
        <v>0</v>
      </c>
      <c r="M442" s="10">
        <f ca="1">INDEX(Zwangerschapsverlof!$C$66:$C$72,N442)</f>
        <v>0</v>
      </c>
      <c r="N442" s="89">
        <f ca="1">MATCH(L442,Zwangerschapsverlof!$B$66:$B$72,0)</f>
        <v>1</v>
      </c>
      <c r="O442" s="6">
        <f t="shared" ca="1" si="87"/>
        <v>0</v>
      </c>
      <c r="P442" s="10">
        <f ca="1">VLOOKUP(C442,Zwangerschapsverlof!$B$80:$B$86,1,1)</f>
        <v>0</v>
      </c>
      <c r="Q442" s="10">
        <f ca="1">INDEX(Zwangerschapsverlof!$C$80:$C$86,R442)</f>
        <v>0</v>
      </c>
      <c r="R442" s="89">
        <f ca="1">MATCH(P442,Zwangerschapsverlof!$B$80:$B$86,0)</f>
        <v>1</v>
      </c>
      <c r="S442" s="6">
        <f t="shared" ca="1" si="88"/>
        <v>0</v>
      </c>
      <c r="T442" s="37">
        <f t="shared" ca="1" si="75"/>
        <v>0</v>
      </c>
      <c r="U442" s="49">
        <f t="shared" si="76"/>
        <v>0</v>
      </c>
      <c r="V442" s="37">
        <f ca="1">IF(AND(H442=0,I442=0,O442=1),INDEX(Zwangerschapsverlof!$B$66:$K$72,N442,3+D442),0)</f>
        <v>0</v>
      </c>
      <c r="W442" s="37">
        <f ca="1">IF(AND(H442=0,I442=0,S442=1),INDEX(Zwangerschapsverlof!$B$80:$K$86,R442,3+D442),0)</f>
        <v>0</v>
      </c>
      <c r="X442" s="110">
        <f t="shared" ca="1" si="77"/>
        <v>12</v>
      </c>
    </row>
    <row r="443" spans="2:24">
      <c r="B443" s="48">
        <f t="shared" ca="1" si="84"/>
        <v>45315</v>
      </c>
      <c r="C443" s="10">
        <f t="shared" ca="1" si="78"/>
        <v>45315</v>
      </c>
      <c r="D443" s="6">
        <f t="shared" ca="1" si="85"/>
        <v>3</v>
      </c>
      <c r="E443" s="10">
        <f ca="1">VLOOKUP(C443,Vakantie!O:O,1,1)</f>
        <v>45283</v>
      </c>
      <c r="F443" s="10">
        <f ca="1">INDEX(Vakantie!P:P,MATCH(E443,Vakantie!O:O,0))</f>
        <v>45298</v>
      </c>
      <c r="G443" s="6" t="str">
        <f ca="1">INDEX(Vakantie!Q:Q,MATCH(E443,Vakantie!O:O,0))</f>
        <v>Kerst</v>
      </c>
      <c r="H443" s="6">
        <f t="shared" ca="1" si="86"/>
        <v>0</v>
      </c>
      <c r="I443" s="6">
        <f ca="1">IFERROR(  MIN(1, VLOOKUP(C443,Vakantie!Z:Z,1,0)   ),0)</f>
        <v>0</v>
      </c>
      <c r="J443" s="6">
        <f t="shared" ca="1" si="73"/>
        <v>0</v>
      </c>
      <c r="K443" s="6">
        <f t="shared" si="74"/>
        <v>0</v>
      </c>
      <c r="L443" s="10">
        <f ca="1">VLOOKUP(C443,Zwangerschapsverlof!$B$66:$B$72,1,1)</f>
        <v>0</v>
      </c>
      <c r="M443" s="10">
        <f ca="1">INDEX(Zwangerschapsverlof!$C$66:$C$72,N443)</f>
        <v>0</v>
      </c>
      <c r="N443" s="89">
        <f ca="1">MATCH(L443,Zwangerschapsverlof!$B$66:$B$72,0)</f>
        <v>1</v>
      </c>
      <c r="O443" s="6">
        <f t="shared" ca="1" si="87"/>
        <v>0</v>
      </c>
      <c r="P443" s="10">
        <f ca="1">VLOOKUP(C443,Zwangerschapsverlof!$B$80:$B$86,1,1)</f>
        <v>0</v>
      </c>
      <c r="Q443" s="10">
        <f ca="1">INDEX(Zwangerschapsverlof!$C$80:$C$86,R443)</f>
        <v>0</v>
      </c>
      <c r="R443" s="89">
        <f ca="1">MATCH(P443,Zwangerschapsverlof!$B$80:$B$86,0)</f>
        <v>1</v>
      </c>
      <c r="S443" s="6">
        <f t="shared" ca="1" si="88"/>
        <v>0</v>
      </c>
      <c r="T443" s="37">
        <f t="shared" ca="1" si="75"/>
        <v>0</v>
      </c>
      <c r="U443" s="49">
        <f t="shared" si="76"/>
        <v>0</v>
      </c>
      <c r="V443" s="37">
        <f ca="1">IF(AND(H443=0,I443=0,O443=1),INDEX(Zwangerschapsverlof!$B$66:$K$72,N443,3+D443),0)</f>
        <v>0</v>
      </c>
      <c r="W443" s="37">
        <f ca="1">IF(AND(H443=0,I443=0,S443=1),INDEX(Zwangerschapsverlof!$B$80:$K$86,R443,3+D443),0)</f>
        <v>0</v>
      </c>
      <c r="X443" s="110">
        <f t="shared" ca="1" si="77"/>
        <v>12</v>
      </c>
    </row>
    <row r="444" spans="2:24">
      <c r="B444" s="48">
        <f t="shared" ca="1" si="84"/>
        <v>45316</v>
      </c>
      <c r="C444" s="10">
        <f t="shared" ca="1" si="78"/>
        <v>45316</v>
      </c>
      <c r="D444" s="6">
        <f t="shared" ca="1" si="85"/>
        <v>4</v>
      </c>
      <c r="E444" s="10">
        <f ca="1">VLOOKUP(C444,Vakantie!O:O,1,1)</f>
        <v>45283</v>
      </c>
      <c r="F444" s="10">
        <f ca="1">INDEX(Vakantie!P:P,MATCH(E444,Vakantie!O:O,0))</f>
        <v>45298</v>
      </c>
      <c r="G444" s="6" t="str">
        <f ca="1">INDEX(Vakantie!Q:Q,MATCH(E444,Vakantie!O:O,0))</f>
        <v>Kerst</v>
      </c>
      <c r="H444" s="6">
        <f t="shared" ca="1" si="86"/>
        <v>0</v>
      </c>
      <c r="I444" s="6">
        <f ca="1">IFERROR(  MIN(1, VLOOKUP(C444,Vakantie!Z:Z,1,0)   ),0)</f>
        <v>0</v>
      </c>
      <c r="J444" s="6">
        <f t="shared" ca="1" si="73"/>
        <v>0</v>
      </c>
      <c r="K444" s="6">
        <f t="shared" si="74"/>
        <v>0</v>
      </c>
      <c r="L444" s="10">
        <f ca="1">VLOOKUP(C444,Zwangerschapsverlof!$B$66:$B$72,1,1)</f>
        <v>0</v>
      </c>
      <c r="M444" s="10">
        <f ca="1">INDEX(Zwangerschapsverlof!$C$66:$C$72,N444)</f>
        <v>0</v>
      </c>
      <c r="N444" s="89">
        <f ca="1">MATCH(L444,Zwangerschapsverlof!$B$66:$B$72,0)</f>
        <v>1</v>
      </c>
      <c r="O444" s="6">
        <f t="shared" ca="1" si="87"/>
        <v>0</v>
      </c>
      <c r="P444" s="10">
        <f ca="1">VLOOKUP(C444,Zwangerschapsverlof!$B$80:$B$86,1,1)</f>
        <v>0</v>
      </c>
      <c r="Q444" s="10">
        <f ca="1">INDEX(Zwangerschapsverlof!$C$80:$C$86,R444)</f>
        <v>0</v>
      </c>
      <c r="R444" s="89">
        <f ca="1">MATCH(P444,Zwangerschapsverlof!$B$80:$B$86,0)</f>
        <v>1</v>
      </c>
      <c r="S444" s="6">
        <f t="shared" ca="1" si="88"/>
        <v>0</v>
      </c>
      <c r="T444" s="37">
        <f t="shared" ca="1" si="75"/>
        <v>0</v>
      </c>
      <c r="U444" s="49">
        <f t="shared" si="76"/>
        <v>0</v>
      </c>
      <c r="V444" s="37">
        <f ca="1">IF(AND(H444=0,I444=0,O444=1),INDEX(Zwangerschapsverlof!$B$66:$K$72,N444,3+D444),0)</f>
        <v>0</v>
      </c>
      <c r="W444" s="37">
        <f ca="1">IF(AND(H444=0,I444=0,S444=1),INDEX(Zwangerschapsverlof!$B$80:$K$86,R444,3+D444),0)</f>
        <v>0</v>
      </c>
      <c r="X444" s="110">
        <f t="shared" ca="1" si="77"/>
        <v>12</v>
      </c>
    </row>
    <row r="445" spans="2:24">
      <c r="B445" s="48">
        <f t="shared" ca="1" si="84"/>
        <v>45317</v>
      </c>
      <c r="C445" s="10">
        <f t="shared" ca="1" si="78"/>
        <v>45317</v>
      </c>
      <c r="D445" s="6">
        <f t="shared" ca="1" si="85"/>
        <v>5</v>
      </c>
      <c r="E445" s="10">
        <f ca="1">VLOOKUP(C445,Vakantie!O:O,1,1)</f>
        <v>45283</v>
      </c>
      <c r="F445" s="10">
        <f ca="1">INDEX(Vakantie!P:P,MATCH(E445,Vakantie!O:O,0))</f>
        <v>45298</v>
      </c>
      <c r="G445" s="6" t="str">
        <f ca="1">INDEX(Vakantie!Q:Q,MATCH(E445,Vakantie!O:O,0))</f>
        <v>Kerst</v>
      </c>
      <c r="H445" s="6">
        <f t="shared" ca="1" si="86"/>
        <v>0</v>
      </c>
      <c r="I445" s="6">
        <f ca="1">IFERROR(  MIN(1, VLOOKUP(C445,Vakantie!Z:Z,1,0)   ),0)</f>
        <v>0</v>
      </c>
      <c r="J445" s="6">
        <f t="shared" ca="1" si="73"/>
        <v>0</v>
      </c>
      <c r="K445" s="6">
        <f t="shared" si="74"/>
        <v>0</v>
      </c>
      <c r="L445" s="10">
        <f ca="1">VLOOKUP(C445,Zwangerschapsverlof!$B$66:$B$72,1,1)</f>
        <v>0</v>
      </c>
      <c r="M445" s="10">
        <f ca="1">INDEX(Zwangerschapsverlof!$C$66:$C$72,N445)</f>
        <v>0</v>
      </c>
      <c r="N445" s="89">
        <f ca="1">MATCH(L445,Zwangerschapsverlof!$B$66:$B$72,0)</f>
        <v>1</v>
      </c>
      <c r="O445" s="6">
        <f t="shared" ca="1" si="87"/>
        <v>0</v>
      </c>
      <c r="P445" s="10">
        <f ca="1">VLOOKUP(C445,Zwangerschapsverlof!$B$80:$B$86,1,1)</f>
        <v>0</v>
      </c>
      <c r="Q445" s="10">
        <f ca="1">INDEX(Zwangerschapsverlof!$C$80:$C$86,R445)</f>
        <v>0</v>
      </c>
      <c r="R445" s="89">
        <f ca="1">MATCH(P445,Zwangerschapsverlof!$B$80:$B$86,0)</f>
        <v>1</v>
      </c>
      <c r="S445" s="6">
        <f t="shared" ca="1" si="88"/>
        <v>0</v>
      </c>
      <c r="T445" s="37">
        <f t="shared" ca="1" si="75"/>
        <v>0</v>
      </c>
      <c r="U445" s="49">
        <f t="shared" si="76"/>
        <v>0</v>
      </c>
      <c r="V445" s="37">
        <f ca="1">IF(AND(H445=0,I445=0,O445=1),INDEX(Zwangerschapsverlof!$B$66:$K$72,N445,3+D445),0)</f>
        <v>0</v>
      </c>
      <c r="W445" s="37">
        <f ca="1">IF(AND(H445=0,I445=0,S445=1),INDEX(Zwangerschapsverlof!$B$80:$K$86,R445,3+D445),0)</f>
        <v>0</v>
      </c>
      <c r="X445" s="110">
        <f t="shared" ca="1" si="77"/>
        <v>12</v>
      </c>
    </row>
    <row r="446" spans="2:24">
      <c r="B446" s="48">
        <f t="shared" ca="1" si="84"/>
        <v>45318</v>
      </c>
      <c r="C446" s="10">
        <f t="shared" ca="1" si="78"/>
        <v>45318</v>
      </c>
      <c r="D446" s="6">
        <f t="shared" ca="1" si="85"/>
        <v>6</v>
      </c>
      <c r="E446" s="10">
        <f ca="1">VLOOKUP(C446,Vakantie!O:O,1,1)</f>
        <v>45283</v>
      </c>
      <c r="F446" s="10">
        <f ca="1">INDEX(Vakantie!P:P,MATCH(E446,Vakantie!O:O,0))</f>
        <v>45298</v>
      </c>
      <c r="G446" s="6" t="str">
        <f ca="1">INDEX(Vakantie!Q:Q,MATCH(E446,Vakantie!O:O,0))</f>
        <v>Kerst</v>
      </c>
      <c r="H446" s="6">
        <f t="shared" ca="1" si="86"/>
        <v>0</v>
      </c>
      <c r="I446" s="6">
        <f ca="1">IFERROR(  MIN(1, VLOOKUP(C446,Vakantie!Z:Z,1,0)   ),0)</f>
        <v>0</v>
      </c>
      <c r="J446" s="6">
        <f t="shared" ca="1" si="73"/>
        <v>0</v>
      </c>
      <c r="K446" s="6">
        <f t="shared" si="74"/>
        <v>0</v>
      </c>
      <c r="L446" s="10">
        <f ca="1">VLOOKUP(C446,Zwangerschapsverlof!$B$66:$B$72,1,1)</f>
        <v>0</v>
      </c>
      <c r="M446" s="10">
        <f ca="1">INDEX(Zwangerschapsverlof!$C$66:$C$72,N446)</f>
        <v>0</v>
      </c>
      <c r="N446" s="89">
        <f ca="1">MATCH(L446,Zwangerschapsverlof!$B$66:$B$72,0)</f>
        <v>1</v>
      </c>
      <c r="O446" s="6">
        <f t="shared" ca="1" si="87"/>
        <v>0</v>
      </c>
      <c r="P446" s="10">
        <f ca="1">VLOOKUP(C446,Zwangerschapsverlof!$B$80:$B$86,1,1)</f>
        <v>0</v>
      </c>
      <c r="Q446" s="10">
        <f ca="1">INDEX(Zwangerschapsverlof!$C$80:$C$86,R446)</f>
        <v>0</v>
      </c>
      <c r="R446" s="89">
        <f ca="1">MATCH(P446,Zwangerschapsverlof!$B$80:$B$86,0)</f>
        <v>1</v>
      </c>
      <c r="S446" s="6">
        <f t="shared" ca="1" si="88"/>
        <v>0</v>
      </c>
      <c r="T446" s="37">
        <f t="shared" ca="1" si="75"/>
        <v>0</v>
      </c>
      <c r="U446" s="49">
        <f t="shared" si="76"/>
        <v>0</v>
      </c>
      <c r="V446" s="37">
        <f ca="1">IF(AND(H446=0,I446=0,O446=1),INDEX(Zwangerschapsverlof!$B$66:$K$72,N446,3+D446),0)</f>
        <v>0</v>
      </c>
      <c r="W446" s="37">
        <f ca="1">IF(AND(H446=0,I446=0,S446=1),INDEX(Zwangerschapsverlof!$B$80:$K$86,R446,3+D446),0)</f>
        <v>0</v>
      </c>
      <c r="X446" s="110">
        <f t="shared" ca="1" si="77"/>
        <v>12</v>
      </c>
    </row>
    <row r="447" spans="2:24">
      <c r="B447" s="48">
        <f t="shared" ca="1" si="84"/>
        <v>45319</v>
      </c>
      <c r="C447" s="10">
        <f t="shared" ca="1" si="78"/>
        <v>45319</v>
      </c>
      <c r="D447" s="6">
        <f t="shared" ca="1" si="85"/>
        <v>7</v>
      </c>
      <c r="E447" s="10">
        <f ca="1">VLOOKUP(C447,Vakantie!O:O,1,1)</f>
        <v>45283</v>
      </c>
      <c r="F447" s="10">
        <f ca="1">INDEX(Vakantie!P:P,MATCH(E447,Vakantie!O:O,0))</f>
        <v>45298</v>
      </c>
      <c r="G447" s="6" t="str">
        <f ca="1">INDEX(Vakantie!Q:Q,MATCH(E447,Vakantie!O:O,0))</f>
        <v>Kerst</v>
      </c>
      <c r="H447" s="6">
        <f t="shared" ca="1" si="86"/>
        <v>0</v>
      </c>
      <c r="I447" s="6">
        <f ca="1">IFERROR(  MIN(1, VLOOKUP(C447,Vakantie!Z:Z,1,0)   ),0)</f>
        <v>0</v>
      </c>
      <c r="J447" s="6">
        <f t="shared" ca="1" si="73"/>
        <v>0</v>
      </c>
      <c r="K447" s="6">
        <f t="shared" si="74"/>
        <v>0</v>
      </c>
      <c r="L447" s="10">
        <f ca="1">VLOOKUP(C447,Zwangerschapsverlof!$B$66:$B$72,1,1)</f>
        <v>0</v>
      </c>
      <c r="M447" s="10">
        <f ca="1">INDEX(Zwangerschapsverlof!$C$66:$C$72,N447)</f>
        <v>0</v>
      </c>
      <c r="N447" s="89">
        <f ca="1">MATCH(L447,Zwangerschapsverlof!$B$66:$B$72,0)</f>
        <v>1</v>
      </c>
      <c r="O447" s="6">
        <f t="shared" ca="1" si="87"/>
        <v>0</v>
      </c>
      <c r="P447" s="10">
        <f ca="1">VLOOKUP(C447,Zwangerschapsverlof!$B$80:$B$86,1,1)</f>
        <v>0</v>
      </c>
      <c r="Q447" s="10">
        <f ca="1">INDEX(Zwangerschapsverlof!$C$80:$C$86,R447)</f>
        <v>0</v>
      </c>
      <c r="R447" s="89">
        <f ca="1">MATCH(P447,Zwangerschapsverlof!$B$80:$B$86,0)</f>
        <v>1</v>
      </c>
      <c r="S447" s="6">
        <f t="shared" ca="1" si="88"/>
        <v>0</v>
      </c>
      <c r="T447" s="37">
        <f t="shared" ca="1" si="75"/>
        <v>0</v>
      </c>
      <c r="U447" s="49">
        <f t="shared" si="76"/>
        <v>0</v>
      </c>
      <c r="V447" s="37">
        <f ca="1">IF(AND(H447=0,I447=0,O447=1),INDEX(Zwangerschapsverlof!$B$66:$K$72,N447,3+D447),0)</f>
        <v>0</v>
      </c>
      <c r="W447" s="37">
        <f ca="1">IF(AND(H447=0,I447=0,S447=1),INDEX(Zwangerschapsverlof!$B$80:$K$86,R447,3+D447),0)</f>
        <v>0</v>
      </c>
      <c r="X447" s="110">
        <f t="shared" ca="1" si="77"/>
        <v>12</v>
      </c>
    </row>
    <row r="448" spans="2:24">
      <c r="B448" s="48">
        <f t="shared" ca="1" si="84"/>
        <v>45320</v>
      </c>
      <c r="C448" s="10">
        <f t="shared" ca="1" si="78"/>
        <v>45320</v>
      </c>
      <c r="D448" s="6">
        <f t="shared" ca="1" si="85"/>
        <v>1</v>
      </c>
      <c r="E448" s="10">
        <f ca="1">VLOOKUP(C448,Vakantie!O:O,1,1)</f>
        <v>45283</v>
      </c>
      <c r="F448" s="10">
        <f ca="1">INDEX(Vakantie!P:P,MATCH(E448,Vakantie!O:O,0))</f>
        <v>45298</v>
      </c>
      <c r="G448" s="6" t="str">
        <f ca="1">INDEX(Vakantie!Q:Q,MATCH(E448,Vakantie!O:O,0))</f>
        <v>Kerst</v>
      </c>
      <c r="H448" s="6">
        <f t="shared" ca="1" si="86"/>
        <v>0</v>
      </c>
      <c r="I448" s="6">
        <f ca="1">IFERROR(  MIN(1, VLOOKUP(C448,Vakantie!Z:Z,1,0)   ),0)</f>
        <v>0</v>
      </c>
      <c r="J448" s="6">
        <f t="shared" ca="1" si="73"/>
        <v>0</v>
      </c>
      <c r="K448" s="6">
        <f t="shared" si="74"/>
        <v>0</v>
      </c>
      <c r="L448" s="10">
        <f ca="1">VLOOKUP(C448,Zwangerschapsverlof!$B$66:$B$72,1,1)</f>
        <v>0</v>
      </c>
      <c r="M448" s="10">
        <f ca="1">INDEX(Zwangerschapsverlof!$C$66:$C$72,N448)</f>
        <v>0</v>
      </c>
      <c r="N448" s="89">
        <f ca="1">MATCH(L448,Zwangerschapsverlof!$B$66:$B$72,0)</f>
        <v>1</v>
      </c>
      <c r="O448" s="6">
        <f t="shared" ca="1" si="87"/>
        <v>0</v>
      </c>
      <c r="P448" s="10">
        <f ca="1">VLOOKUP(C448,Zwangerschapsverlof!$B$80:$B$86,1,1)</f>
        <v>0</v>
      </c>
      <c r="Q448" s="10">
        <f ca="1">INDEX(Zwangerschapsverlof!$C$80:$C$86,R448)</f>
        <v>0</v>
      </c>
      <c r="R448" s="89">
        <f ca="1">MATCH(P448,Zwangerschapsverlof!$B$80:$B$86,0)</f>
        <v>1</v>
      </c>
      <c r="S448" s="6">
        <f t="shared" ca="1" si="88"/>
        <v>0</v>
      </c>
      <c r="T448" s="37">
        <f t="shared" ca="1" si="75"/>
        <v>0</v>
      </c>
      <c r="U448" s="49">
        <f t="shared" si="76"/>
        <v>0</v>
      </c>
      <c r="V448" s="37">
        <f ca="1">IF(AND(H448=0,I448=0,O448=1),INDEX(Zwangerschapsverlof!$B$66:$K$72,N448,3+D448),0)</f>
        <v>0</v>
      </c>
      <c r="W448" s="37">
        <f ca="1">IF(AND(H448=0,I448=0,S448=1),INDEX(Zwangerschapsverlof!$B$80:$K$86,R448,3+D448),0)</f>
        <v>0</v>
      </c>
      <c r="X448" s="110">
        <f t="shared" ca="1" si="77"/>
        <v>12</v>
      </c>
    </row>
    <row r="449" spans="2:24">
      <c r="B449" s="48">
        <f t="shared" ca="1" si="84"/>
        <v>45321</v>
      </c>
      <c r="C449" s="10">
        <f t="shared" ca="1" si="78"/>
        <v>45321</v>
      </c>
      <c r="D449" s="6">
        <f t="shared" ca="1" si="85"/>
        <v>2</v>
      </c>
      <c r="E449" s="10">
        <f ca="1">VLOOKUP(C449,Vakantie!O:O,1,1)</f>
        <v>45283</v>
      </c>
      <c r="F449" s="10">
        <f ca="1">INDEX(Vakantie!P:P,MATCH(E449,Vakantie!O:O,0))</f>
        <v>45298</v>
      </c>
      <c r="G449" s="6" t="str">
        <f ca="1">INDEX(Vakantie!Q:Q,MATCH(E449,Vakantie!O:O,0))</f>
        <v>Kerst</v>
      </c>
      <c r="H449" s="6">
        <f t="shared" ca="1" si="86"/>
        <v>0</v>
      </c>
      <c r="I449" s="6">
        <f ca="1">IFERROR(  MIN(1, VLOOKUP(C449,Vakantie!Z:Z,1,0)   ),0)</f>
        <v>0</v>
      </c>
      <c r="J449" s="6">
        <f t="shared" ca="1" si="73"/>
        <v>0</v>
      </c>
      <c r="K449" s="6">
        <f t="shared" si="74"/>
        <v>0</v>
      </c>
      <c r="L449" s="10">
        <f ca="1">VLOOKUP(C449,Zwangerschapsverlof!$B$66:$B$72,1,1)</f>
        <v>0</v>
      </c>
      <c r="M449" s="10">
        <f ca="1">INDEX(Zwangerschapsverlof!$C$66:$C$72,N449)</f>
        <v>0</v>
      </c>
      <c r="N449" s="89">
        <f ca="1">MATCH(L449,Zwangerschapsverlof!$B$66:$B$72,0)</f>
        <v>1</v>
      </c>
      <c r="O449" s="6">
        <f t="shared" ca="1" si="87"/>
        <v>0</v>
      </c>
      <c r="P449" s="10">
        <f ca="1">VLOOKUP(C449,Zwangerschapsverlof!$B$80:$B$86,1,1)</f>
        <v>0</v>
      </c>
      <c r="Q449" s="10">
        <f ca="1">INDEX(Zwangerschapsverlof!$C$80:$C$86,R449)</f>
        <v>0</v>
      </c>
      <c r="R449" s="89">
        <f ca="1">MATCH(P449,Zwangerschapsverlof!$B$80:$B$86,0)</f>
        <v>1</v>
      </c>
      <c r="S449" s="6">
        <f t="shared" ca="1" si="88"/>
        <v>0</v>
      </c>
      <c r="T449" s="37">
        <f t="shared" ca="1" si="75"/>
        <v>0</v>
      </c>
      <c r="U449" s="49">
        <f t="shared" si="76"/>
        <v>0</v>
      </c>
      <c r="V449" s="37">
        <f ca="1">IF(AND(H449=0,I449=0,O449=1),INDEX(Zwangerschapsverlof!$B$66:$K$72,N449,3+D449),0)</f>
        <v>0</v>
      </c>
      <c r="W449" s="37">
        <f ca="1">IF(AND(H449=0,I449=0,S449=1),INDEX(Zwangerschapsverlof!$B$80:$K$86,R449,3+D449),0)</f>
        <v>0</v>
      </c>
      <c r="X449" s="110">
        <f t="shared" ca="1" si="77"/>
        <v>12</v>
      </c>
    </row>
    <row r="450" spans="2:24">
      <c r="B450" s="48">
        <f t="shared" ca="1" si="84"/>
        <v>45322</v>
      </c>
      <c r="C450" s="10">
        <f t="shared" ca="1" si="78"/>
        <v>45322</v>
      </c>
      <c r="D450" s="6">
        <f t="shared" ca="1" si="85"/>
        <v>3</v>
      </c>
      <c r="E450" s="10">
        <f ca="1">VLOOKUP(C450,Vakantie!O:O,1,1)</f>
        <v>45283</v>
      </c>
      <c r="F450" s="10">
        <f ca="1">INDEX(Vakantie!P:P,MATCH(E450,Vakantie!O:O,0))</f>
        <v>45298</v>
      </c>
      <c r="G450" s="6" t="str">
        <f ca="1">INDEX(Vakantie!Q:Q,MATCH(E450,Vakantie!O:O,0))</f>
        <v>Kerst</v>
      </c>
      <c r="H450" s="6">
        <f t="shared" ca="1" si="86"/>
        <v>0</v>
      </c>
      <c r="I450" s="6">
        <f ca="1">IFERROR(  MIN(1, VLOOKUP(C450,Vakantie!Z:Z,1,0)   ),0)</f>
        <v>0</v>
      </c>
      <c r="J450" s="6">
        <f t="shared" ca="1" si="73"/>
        <v>0</v>
      </c>
      <c r="K450" s="6">
        <f t="shared" si="74"/>
        <v>0</v>
      </c>
      <c r="L450" s="10">
        <f ca="1">VLOOKUP(C450,Zwangerschapsverlof!$B$66:$B$72,1,1)</f>
        <v>0</v>
      </c>
      <c r="M450" s="10">
        <f ca="1">INDEX(Zwangerschapsverlof!$C$66:$C$72,N450)</f>
        <v>0</v>
      </c>
      <c r="N450" s="89">
        <f ca="1">MATCH(L450,Zwangerschapsverlof!$B$66:$B$72,0)</f>
        <v>1</v>
      </c>
      <c r="O450" s="6">
        <f t="shared" ca="1" si="87"/>
        <v>0</v>
      </c>
      <c r="P450" s="10">
        <f ca="1">VLOOKUP(C450,Zwangerschapsverlof!$B$80:$B$86,1,1)</f>
        <v>0</v>
      </c>
      <c r="Q450" s="10">
        <f ca="1">INDEX(Zwangerschapsverlof!$C$80:$C$86,R450)</f>
        <v>0</v>
      </c>
      <c r="R450" s="89">
        <f ca="1">MATCH(P450,Zwangerschapsverlof!$B$80:$B$86,0)</f>
        <v>1</v>
      </c>
      <c r="S450" s="6">
        <f t="shared" ca="1" si="88"/>
        <v>0</v>
      </c>
      <c r="T450" s="37">
        <f t="shared" ca="1" si="75"/>
        <v>0</v>
      </c>
      <c r="U450" s="49">
        <f t="shared" si="76"/>
        <v>0</v>
      </c>
      <c r="V450" s="37">
        <f ca="1">IF(AND(H450=0,I450=0,O450=1),INDEX(Zwangerschapsverlof!$B$66:$K$72,N450,3+D450),0)</f>
        <v>0</v>
      </c>
      <c r="W450" s="37">
        <f ca="1">IF(AND(H450=0,I450=0,S450=1),INDEX(Zwangerschapsverlof!$B$80:$K$86,R450,3+D450),0)</f>
        <v>0</v>
      </c>
      <c r="X450" s="110">
        <f t="shared" ca="1" si="77"/>
        <v>12</v>
      </c>
    </row>
    <row r="451" spans="2:24">
      <c r="B451" s="48">
        <f t="shared" ca="1" si="84"/>
        <v>45323</v>
      </c>
      <c r="C451" s="10">
        <f t="shared" ca="1" si="78"/>
        <v>45323</v>
      </c>
      <c r="D451" s="6">
        <f t="shared" ca="1" si="85"/>
        <v>4</v>
      </c>
      <c r="E451" s="10">
        <f ca="1">VLOOKUP(C451,Vakantie!O:O,1,1)</f>
        <v>45283</v>
      </c>
      <c r="F451" s="10">
        <f ca="1">INDEX(Vakantie!P:P,MATCH(E451,Vakantie!O:O,0))</f>
        <v>45298</v>
      </c>
      <c r="G451" s="6" t="str">
        <f ca="1">INDEX(Vakantie!Q:Q,MATCH(E451,Vakantie!O:O,0))</f>
        <v>Kerst</v>
      </c>
      <c r="H451" s="6">
        <f t="shared" ca="1" si="86"/>
        <v>0</v>
      </c>
      <c r="I451" s="6">
        <f ca="1">IFERROR(  MIN(1, VLOOKUP(C451,Vakantie!Z:Z,1,0)   ),0)</f>
        <v>0</v>
      </c>
      <c r="J451" s="6">
        <f t="shared" ca="1" si="73"/>
        <v>0</v>
      </c>
      <c r="K451" s="6">
        <f t="shared" si="74"/>
        <v>0</v>
      </c>
      <c r="L451" s="10">
        <f ca="1">VLOOKUP(C451,Zwangerschapsverlof!$B$66:$B$72,1,1)</f>
        <v>0</v>
      </c>
      <c r="M451" s="10">
        <f ca="1">INDEX(Zwangerschapsverlof!$C$66:$C$72,N451)</f>
        <v>0</v>
      </c>
      <c r="N451" s="89">
        <f ca="1">MATCH(L451,Zwangerschapsverlof!$B$66:$B$72,0)</f>
        <v>1</v>
      </c>
      <c r="O451" s="6">
        <f t="shared" ca="1" si="87"/>
        <v>0</v>
      </c>
      <c r="P451" s="10">
        <f ca="1">VLOOKUP(C451,Zwangerschapsverlof!$B$80:$B$86,1,1)</f>
        <v>0</v>
      </c>
      <c r="Q451" s="10">
        <f ca="1">INDEX(Zwangerschapsverlof!$C$80:$C$86,R451)</f>
        <v>0</v>
      </c>
      <c r="R451" s="89">
        <f ca="1">MATCH(P451,Zwangerschapsverlof!$B$80:$B$86,0)</f>
        <v>1</v>
      </c>
      <c r="S451" s="6">
        <f t="shared" ca="1" si="88"/>
        <v>0</v>
      </c>
      <c r="T451" s="37">
        <f t="shared" ca="1" si="75"/>
        <v>0</v>
      </c>
      <c r="U451" s="49">
        <f t="shared" si="76"/>
        <v>0</v>
      </c>
      <c r="V451" s="37">
        <f ca="1">IF(AND(H451=0,I451=0,O451=1),INDEX(Zwangerschapsverlof!$B$66:$K$72,N451,3+D451),0)</f>
        <v>0</v>
      </c>
      <c r="W451" s="37">
        <f ca="1">IF(AND(H451=0,I451=0,S451=1),INDEX(Zwangerschapsverlof!$B$80:$K$86,R451,3+D451),0)</f>
        <v>0</v>
      </c>
      <c r="X451" s="110">
        <f t="shared" ca="1" si="77"/>
        <v>12</v>
      </c>
    </row>
    <row r="452" spans="2:24">
      <c r="B452" s="48">
        <f t="shared" ca="1" si="84"/>
        <v>45324</v>
      </c>
      <c r="C452" s="10">
        <f t="shared" ca="1" si="78"/>
        <v>45324</v>
      </c>
      <c r="D452" s="6">
        <f t="shared" ca="1" si="85"/>
        <v>5</v>
      </c>
      <c r="E452" s="10">
        <f ca="1">VLOOKUP(C452,Vakantie!O:O,1,1)</f>
        <v>45283</v>
      </c>
      <c r="F452" s="10">
        <f ca="1">INDEX(Vakantie!P:P,MATCH(E452,Vakantie!O:O,0))</f>
        <v>45298</v>
      </c>
      <c r="G452" s="6" t="str">
        <f ca="1">INDEX(Vakantie!Q:Q,MATCH(E452,Vakantie!O:O,0))</f>
        <v>Kerst</v>
      </c>
      <c r="H452" s="6">
        <f t="shared" ca="1" si="86"/>
        <v>0</v>
      </c>
      <c r="I452" s="6">
        <f ca="1">IFERROR(  MIN(1, VLOOKUP(C452,Vakantie!Z:Z,1,0)   ),0)</f>
        <v>0</v>
      </c>
      <c r="J452" s="6">
        <f t="shared" ca="1" si="73"/>
        <v>0</v>
      </c>
      <c r="K452" s="6">
        <f t="shared" si="74"/>
        <v>0</v>
      </c>
      <c r="L452" s="10">
        <f ca="1">VLOOKUP(C452,Zwangerschapsverlof!$B$66:$B$72,1,1)</f>
        <v>0</v>
      </c>
      <c r="M452" s="10">
        <f ca="1">INDEX(Zwangerschapsverlof!$C$66:$C$72,N452)</f>
        <v>0</v>
      </c>
      <c r="N452" s="89">
        <f ca="1">MATCH(L452,Zwangerschapsverlof!$B$66:$B$72,0)</f>
        <v>1</v>
      </c>
      <c r="O452" s="6">
        <f t="shared" ca="1" si="87"/>
        <v>0</v>
      </c>
      <c r="P452" s="10">
        <f ca="1">VLOOKUP(C452,Zwangerschapsverlof!$B$80:$B$86,1,1)</f>
        <v>0</v>
      </c>
      <c r="Q452" s="10">
        <f ca="1">INDEX(Zwangerschapsverlof!$C$80:$C$86,R452)</f>
        <v>0</v>
      </c>
      <c r="R452" s="89">
        <f ca="1">MATCH(P452,Zwangerschapsverlof!$B$80:$B$86,0)</f>
        <v>1</v>
      </c>
      <c r="S452" s="6">
        <f t="shared" ca="1" si="88"/>
        <v>0</v>
      </c>
      <c r="T452" s="37">
        <f t="shared" ca="1" si="75"/>
        <v>0</v>
      </c>
      <c r="U452" s="49">
        <f t="shared" si="76"/>
        <v>0</v>
      </c>
      <c r="V452" s="37">
        <f ca="1">IF(AND(H452=0,I452=0,O452=1),INDEX(Zwangerschapsverlof!$B$66:$K$72,N452,3+D452),0)</f>
        <v>0</v>
      </c>
      <c r="W452" s="37">
        <f ca="1">IF(AND(H452=0,I452=0,S452=1),INDEX(Zwangerschapsverlof!$B$80:$K$86,R452,3+D452),0)</f>
        <v>0</v>
      </c>
      <c r="X452" s="110">
        <f t="shared" ca="1" si="77"/>
        <v>12</v>
      </c>
    </row>
    <row r="453" spans="2:24">
      <c r="B453" s="48">
        <f t="shared" ca="1" si="84"/>
        <v>45325</v>
      </c>
      <c r="C453" s="10">
        <f t="shared" ca="1" si="78"/>
        <v>45325</v>
      </c>
      <c r="D453" s="6">
        <f t="shared" ca="1" si="85"/>
        <v>6</v>
      </c>
      <c r="E453" s="10">
        <f ca="1">VLOOKUP(C453,Vakantie!O:O,1,1)</f>
        <v>45283</v>
      </c>
      <c r="F453" s="10">
        <f ca="1">INDEX(Vakantie!P:P,MATCH(E453,Vakantie!O:O,0))</f>
        <v>45298</v>
      </c>
      <c r="G453" s="6" t="str">
        <f ca="1">INDEX(Vakantie!Q:Q,MATCH(E453,Vakantie!O:O,0))</f>
        <v>Kerst</v>
      </c>
      <c r="H453" s="6">
        <f t="shared" ca="1" si="86"/>
        <v>0</v>
      </c>
      <c r="I453" s="6">
        <f ca="1">IFERROR(  MIN(1, VLOOKUP(C453,Vakantie!Z:Z,1,0)   ),0)</f>
        <v>0</v>
      </c>
      <c r="J453" s="6">
        <f t="shared" ca="1" si="73"/>
        <v>0</v>
      </c>
      <c r="K453" s="6">
        <f t="shared" si="74"/>
        <v>0</v>
      </c>
      <c r="L453" s="10">
        <f ca="1">VLOOKUP(C453,Zwangerschapsverlof!$B$66:$B$72,1,1)</f>
        <v>0</v>
      </c>
      <c r="M453" s="10">
        <f ca="1">INDEX(Zwangerschapsverlof!$C$66:$C$72,N453)</f>
        <v>0</v>
      </c>
      <c r="N453" s="89">
        <f ca="1">MATCH(L453,Zwangerschapsverlof!$B$66:$B$72,0)</f>
        <v>1</v>
      </c>
      <c r="O453" s="6">
        <f t="shared" ca="1" si="87"/>
        <v>0</v>
      </c>
      <c r="P453" s="10">
        <f ca="1">VLOOKUP(C453,Zwangerschapsverlof!$B$80:$B$86,1,1)</f>
        <v>0</v>
      </c>
      <c r="Q453" s="10">
        <f ca="1">INDEX(Zwangerschapsverlof!$C$80:$C$86,R453)</f>
        <v>0</v>
      </c>
      <c r="R453" s="89">
        <f ca="1">MATCH(P453,Zwangerschapsverlof!$B$80:$B$86,0)</f>
        <v>1</v>
      </c>
      <c r="S453" s="6">
        <f t="shared" ca="1" si="88"/>
        <v>0</v>
      </c>
      <c r="T453" s="37">
        <f t="shared" ca="1" si="75"/>
        <v>0</v>
      </c>
      <c r="U453" s="49">
        <f t="shared" si="76"/>
        <v>0</v>
      </c>
      <c r="V453" s="37">
        <f ca="1">IF(AND(H453=0,I453=0,O453=1),INDEX(Zwangerschapsverlof!$B$66:$K$72,N453,3+D453),0)</f>
        <v>0</v>
      </c>
      <c r="W453" s="37">
        <f ca="1">IF(AND(H453=0,I453=0,S453=1),INDEX(Zwangerschapsverlof!$B$80:$K$86,R453,3+D453),0)</f>
        <v>0</v>
      </c>
      <c r="X453" s="110">
        <f t="shared" ca="1" si="77"/>
        <v>12</v>
      </c>
    </row>
    <row r="454" spans="2:24">
      <c r="B454" s="48">
        <f t="shared" ca="1" si="84"/>
        <v>45326</v>
      </c>
      <c r="C454" s="10">
        <f t="shared" ca="1" si="78"/>
        <v>45326</v>
      </c>
      <c r="D454" s="6">
        <f t="shared" ca="1" si="85"/>
        <v>7</v>
      </c>
      <c r="E454" s="10">
        <f ca="1">VLOOKUP(C454,Vakantie!O:O,1,1)</f>
        <v>45283</v>
      </c>
      <c r="F454" s="10">
        <f ca="1">INDEX(Vakantie!P:P,MATCH(E454,Vakantie!O:O,0))</f>
        <v>45298</v>
      </c>
      <c r="G454" s="6" t="str">
        <f ca="1">INDEX(Vakantie!Q:Q,MATCH(E454,Vakantie!O:O,0))</f>
        <v>Kerst</v>
      </c>
      <c r="H454" s="6">
        <f t="shared" ca="1" si="86"/>
        <v>0</v>
      </c>
      <c r="I454" s="6">
        <f ca="1">IFERROR(  MIN(1, VLOOKUP(C454,Vakantie!Z:Z,1,0)   ),0)</f>
        <v>0</v>
      </c>
      <c r="J454" s="6">
        <f t="shared" ca="1" si="73"/>
        <v>0</v>
      </c>
      <c r="K454" s="6">
        <f t="shared" si="74"/>
        <v>0</v>
      </c>
      <c r="L454" s="10">
        <f ca="1">VLOOKUP(C454,Zwangerschapsverlof!$B$66:$B$72,1,1)</f>
        <v>0</v>
      </c>
      <c r="M454" s="10">
        <f ca="1">INDEX(Zwangerschapsverlof!$C$66:$C$72,N454)</f>
        <v>0</v>
      </c>
      <c r="N454" s="89">
        <f ca="1">MATCH(L454,Zwangerschapsverlof!$B$66:$B$72,0)</f>
        <v>1</v>
      </c>
      <c r="O454" s="6">
        <f t="shared" ca="1" si="87"/>
        <v>0</v>
      </c>
      <c r="P454" s="10">
        <f ca="1">VLOOKUP(C454,Zwangerschapsverlof!$B$80:$B$86,1,1)</f>
        <v>0</v>
      </c>
      <c r="Q454" s="10">
        <f ca="1">INDEX(Zwangerschapsverlof!$C$80:$C$86,R454)</f>
        <v>0</v>
      </c>
      <c r="R454" s="89">
        <f ca="1">MATCH(P454,Zwangerschapsverlof!$B$80:$B$86,0)</f>
        <v>1</v>
      </c>
      <c r="S454" s="6">
        <f t="shared" ca="1" si="88"/>
        <v>0</v>
      </c>
      <c r="T454" s="37">
        <f t="shared" ca="1" si="75"/>
        <v>0</v>
      </c>
      <c r="U454" s="49">
        <f t="shared" si="76"/>
        <v>0</v>
      </c>
      <c r="V454" s="37">
        <f ca="1">IF(AND(H454=0,I454=0,O454=1),INDEX(Zwangerschapsverlof!$B$66:$K$72,N454,3+D454),0)</f>
        <v>0</v>
      </c>
      <c r="W454" s="37">
        <f ca="1">IF(AND(H454=0,I454=0,S454=1),INDEX(Zwangerschapsverlof!$B$80:$K$86,R454,3+D454),0)</f>
        <v>0</v>
      </c>
      <c r="X454" s="110">
        <f t="shared" ca="1" si="77"/>
        <v>12</v>
      </c>
    </row>
    <row r="455" spans="2:24">
      <c r="B455" s="48">
        <f t="shared" ca="1" si="84"/>
        <v>45327</v>
      </c>
      <c r="C455" s="10">
        <f t="shared" ca="1" si="78"/>
        <v>45327</v>
      </c>
      <c r="D455" s="6">
        <f t="shared" ca="1" si="85"/>
        <v>1</v>
      </c>
      <c r="E455" s="10">
        <f ca="1">VLOOKUP(C455,Vakantie!O:O,1,1)</f>
        <v>45283</v>
      </c>
      <c r="F455" s="10">
        <f ca="1">INDEX(Vakantie!P:P,MATCH(E455,Vakantie!O:O,0))</f>
        <v>45298</v>
      </c>
      <c r="G455" s="6" t="str">
        <f ca="1">INDEX(Vakantie!Q:Q,MATCH(E455,Vakantie!O:O,0))</f>
        <v>Kerst</v>
      </c>
      <c r="H455" s="6">
        <f t="shared" ca="1" si="86"/>
        <v>0</v>
      </c>
      <c r="I455" s="6">
        <f ca="1">IFERROR(  MIN(1, VLOOKUP(C455,Vakantie!Z:Z,1,0)   ),0)</f>
        <v>0</v>
      </c>
      <c r="J455" s="6">
        <f t="shared" ref="J455:J518" ca="1" si="89">IF(AND(C455&gt;=$AX$23,C455&lt;=$AX$38),1,0)</f>
        <v>0</v>
      </c>
      <c r="K455" s="6">
        <f t="shared" ref="K455:K518" si="90">IF($AX$37=0,0,IF(AND(C455&gt;=$AX$37,C455&lt;=$AX$35),1,0))</f>
        <v>0</v>
      </c>
      <c r="L455" s="10">
        <f ca="1">VLOOKUP(C455,Zwangerschapsverlof!$B$66:$B$72,1,1)</f>
        <v>0</v>
      </c>
      <c r="M455" s="10">
        <f ca="1">INDEX(Zwangerschapsverlof!$C$66:$C$72,N455)</f>
        <v>0</v>
      </c>
      <c r="N455" s="89">
        <f ca="1">MATCH(L455,Zwangerschapsverlof!$B$66:$B$72,0)</f>
        <v>1</v>
      </c>
      <c r="O455" s="6">
        <f t="shared" ca="1" si="87"/>
        <v>0</v>
      </c>
      <c r="P455" s="10">
        <f ca="1">VLOOKUP(C455,Zwangerschapsverlof!$B$80:$B$86,1,1)</f>
        <v>0</v>
      </c>
      <c r="Q455" s="10">
        <f ca="1">INDEX(Zwangerschapsverlof!$C$80:$C$86,R455)</f>
        <v>0</v>
      </c>
      <c r="R455" s="89">
        <f ca="1">MATCH(P455,Zwangerschapsverlof!$B$80:$B$86,0)</f>
        <v>1</v>
      </c>
      <c r="S455" s="6">
        <f t="shared" ca="1" si="88"/>
        <v>0</v>
      </c>
      <c r="T455" s="37">
        <f t="shared" ref="T455:T518" ca="1" si="91">IF(AND(OR(H455=1,I455=1),J455=1),INDEX($AY$9:$BE$9,1,D455),0)</f>
        <v>0</v>
      </c>
      <c r="U455" s="49">
        <f t="shared" ref="U455:U518" si="92">IF(K455=1,INDEX($AY$9:$BE$9,1,D455),0)</f>
        <v>0</v>
      </c>
      <c r="V455" s="37">
        <f ca="1">IF(AND(H455=0,I455=0,O455=1),INDEX(Zwangerschapsverlof!$B$66:$K$72,N455,3+D455),0)</f>
        <v>0</v>
      </c>
      <c r="W455" s="37">
        <f ca="1">IF(AND(H455=0,I455=0,S455=1),INDEX(Zwangerschapsverlof!$B$80:$K$86,R455,3+D455),0)</f>
        <v>0</v>
      </c>
      <c r="X455" s="110">
        <f t="shared" ref="X455:X518" ca="1" si="93">SUM(X454,IF(I455=1,1,0))</f>
        <v>12</v>
      </c>
    </row>
    <row r="456" spans="2:24">
      <c r="B456" s="48">
        <f t="shared" ca="1" si="84"/>
        <v>45328</v>
      </c>
      <c r="C456" s="10">
        <f t="shared" ref="C456:C519" ca="1" si="94">C455+1</f>
        <v>45328</v>
      </c>
      <c r="D456" s="6">
        <f t="shared" ca="1" si="85"/>
        <v>2</v>
      </c>
      <c r="E456" s="10">
        <f ca="1">VLOOKUP(C456,Vakantie!O:O,1,1)</f>
        <v>45283</v>
      </c>
      <c r="F456" s="10">
        <f ca="1">INDEX(Vakantie!P:P,MATCH(E456,Vakantie!O:O,0))</f>
        <v>45298</v>
      </c>
      <c r="G456" s="6" t="str">
        <f ca="1">INDEX(Vakantie!Q:Q,MATCH(E456,Vakantie!O:O,0))</f>
        <v>Kerst</v>
      </c>
      <c r="H456" s="6">
        <f t="shared" ca="1" si="86"/>
        <v>0</v>
      </c>
      <c r="I456" s="6">
        <f ca="1">IFERROR(  MIN(1, VLOOKUP(C456,Vakantie!Z:Z,1,0)   ),0)</f>
        <v>0</v>
      </c>
      <c r="J456" s="6">
        <f t="shared" ca="1" si="89"/>
        <v>0</v>
      </c>
      <c r="K456" s="6">
        <f t="shared" si="90"/>
        <v>0</v>
      </c>
      <c r="L456" s="10">
        <f ca="1">VLOOKUP(C456,Zwangerschapsverlof!$B$66:$B$72,1,1)</f>
        <v>0</v>
      </c>
      <c r="M456" s="10">
        <f ca="1">INDEX(Zwangerschapsverlof!$C$66:$C$72,N456)</f>
        <v>0</v>
      </c>
      <c r="N456" s="89">
        <f ca="1">MATCH(L456,Zwangerschapsverlof!$B$66:$B$72,0)</f>
        <v>1</v>
      </c>
      <c r="O456" s="6">
        <f t="shared" ca="1" si="87"/>
        <v>0</v>
      </c>
      <c r="P456" s="10">
        <f ca="1">VLOOKUP(C456,Zwangerschapsverlof!$B$80:$B$86,1,1)</f>
        <v>0</v>
      </c>
      <c r="Q456" s="10">
        <f ca="1">INDEX(Zwangerschapsverlof!$C$80:$C$86,R456)</f>
        <v>0</v>
      </c>
      <c r="R456" s="89">
        <f ca="1">MATCH(P456,Zwangerschapsverlof!$B$80:$B$86,0)</f>
        <v>1</v>
      </c>
      <c r="S456" s="6">
        <f t="shared" ca="1" si="88"/>
        <v>0</v>
      </c>
      <c r="T456" s="37">
        <f t="shared" ca="1" si="91"/>
        <v>0</v>
      </c>
      <c r="U456" s="49">
        <f t="shared" si="92"/>
        <v>0</v>
      </c>
      <c r="V456" s="37">
        <f ca="1">IF(AND(H456=0,I456=0,O456=1),INDEX(Zwangerschapsverlof!$B$66:$K$72,N456,3+D456),0)</f>
        <v>0</v>
      </c>
      <c r="W456" s="37">
        <f ca="1">IF(AND(H456=0,I456=0,S456=1),INDEX(Zwangerschapsverlof!$B$80:$K$86,R456,3+D456),0)</f>
        <v>0</v>
      </c>
      <c r="X456" s="110">
        <f t="shared" ca="1" si="93"/>
        <v>12</v>
      </c>
    </row>
    <row r="457" spans="2:24">
      <c r="B457" s="48">
        <f t="shared" ca="1" si="84"/>
        <v>45329</v>
      </c>
      <c r="C457" s="10">
        <f t="shared" ca="1" si="94"/>
        <v>45329</v>
      </c>
      <c r="D457" s="6">
        <f t="shared" ca="1" si="85"/>
        <v>3</v>
      </c>
      <c r="E457" s="10">
        <f ca="1">VLOOKUP(C457,Vakantie!O:O,1,1)</f>
        <v>45283</v>
      </c>
      <c r="F457" s="10">
        <f ca="1">INDEX(Vakantie!P:P,MATCH(E457,Vakantie!O:O,0))</f>
        <v>45298</v>
      </c>
      <c r="G457" s="6" t="str">
        <f ca="1">INDEX(Vakantie!Q:Q,MATCH(E457,Vakantie!O:O,0))</f>
        <v>Kerst</v>
      </c>
      <c r="H457" s="6">
        <f t="shared" ca="1" si="86"/>
        <v>0</v>
      </c>
      <c r="I457" s="6">
        <f ca="1">IFERROR(  MIN(1, VLOOKUP(C457,Vakantie!Z:Z,1,0)   ),0)</f>
        <v>0</v>
      </c>
      <c r="J457" s="6">
        <f t="shared" ca="1" si="89"/>
        <v>0</v>
      </c>
      <c r="K457" s="6">
        <f t="shared" si="90"/>
        <v>0</v>
      </c>
      <c r="L457" s="10">
        <f ca="1">VLOOKUP(C457,Zwangerschapsverlof!$B$66:$B$72,1,1)</f>
        <v>0</v>
      </c>
      <c r="M457" s="10">
        <f ca="1">INDEX(Zwangerschapsverlof!$C$66:$C$72,N457)</f>
        <v>0</v>
      </c>
      <c r="N457" s="89">
        <f ca="1">MATCH(L457,Zwangerschapsverlof!$B$66:$B$72,0)</f>
        <v>1</v>
      </c>
      <c r="O457" s="6">
        <f t="shared" ca="1" si="87"/>
        <v>0</v>
      </c>
      <c r="P457" s="10">
        <f ca="1">VLOOKUP(C457,Zwangerschapsverlof!$B$80:$B$86,1,1)</f>
        <v>0</v>
      </c>
      <c r="Q457" s="10">
        <f ca="1">INDEX(Zwangerschapsverlof!$C$80:$C$86,R457)</f>
        <v>0</v>
      </c>
      <c r="R457" s="89">
        <f ca="1">MATCH(P457,Zwangerschapsverlof!$B$80:$B$86,0)</f>
        <v>1</v>
      </c>
      <c r="S457" s="6">
        <f t="shared" ca="1" si="88"/>
        <v>0</v>
      </c>
      <c r="T457" s="37">
        <f t="shared" ca="1" si="91"/>
        <v>0</v>
      </c>
      <c r="U457" s="49">
        <f t="shared" si="92"/>
        <v>0</v>
      </c>
      <c r="V457" s="37">
        <f ca="1">IF(AND(H457=0,I457=0,O457=1),INDEX(Zwangerschapsverlof!$B$66:$K$72,N457,3+D457),0)</f>
        <v>0</v>
      </c>
      <c r="W457" s="37">
        <f ca="1">IF(AND(H457=0,I457=0,S457=1),INDEX(Zwangerschapsverlof!$B$80:$K$86,R457,3+D457),0)</f>
        <v>0</v>
      </c>
      <c r="X457" s="110">
        <f t="shared" ca="1" si="93"/>
        <v>12</v>
      </c>
    </row>
    <row r="458" spans="2:24">
      <c r="B458" s="48">
        <f t="shared" ca="1" si="84"/>
        <v>45330</v>
      </c>
      <c r="C458" s="10">
        <f t="shared" ca="1" si="94"/>
        <v>45330</v>
      </c>
      <c r="D458" s="6">
        <f t="shared" ca="1" si="85"/>
        <v>4</v>
      </c>
      <c r="E458" s="10">
        <f ca="1">VLOOKUP(C458,Vakantie!O:O,1,1)</f>
        <v>45283</v>
      </c>
      <c r="F458" s="10">
        <f ca="1">INDEX(Vakantie!P:P,MATCH(E458,Vakantie!O:O,0))</f>
        <v>45298</v>
      </c>
      <c r="G458" s="6" t="str">
        <f ca="1">INDEX(Vakantie!Q:Q,MATCH(E458,Vakantie!O:O,0))</f>
        <v>Kerst</v>
      </c>
      <c r="H458" s="6">
        <f t="shared" ca="1" si="86"/>
        <v>0</v>
      </c>
      <c r="I458" s="6">
        <f ca="1">IFERROR(  MIN(1, VLOOKUP(C458,Vakantie!Z:Z,1,0)   ),0)</f>
        <v>0</v>
      </c>
      <c r="J458" s="6">
        <f t="shared" ca="1" si="89"/>
        <v>0</v>
      </c>
      <c r="K458" s="6">
        <f t="shared" si="90"/>
        <v>0</v>
      </c>
      <c r="L458" s="10">
        <f ca="1">VLOOKUP(C458,Zwangerschapsverlof!$B$66:$B$72,1,1)</f>
        <v>0</v>
      </c>
      <c r="M458" s="10">
        <f ca="1">INDEX(Zwangerschapsverlof!$C$66:$C$72,N458)</f>
        <v>0</v>
      </c>
      <c r="N458" s="89">
        <f ca="1">MATCH(L458,Zwangerschapsverlof!$B$66:$B$72,0)</f>
        <v>1</v>
      </c>
      <c r="O458" s="6">
        <f t="shared" ca="1" si="87"/>
        <v>0</v>
      </c>
      <c r="P458" s="10">
        <f ca="1">VLOOKUP(C458,Zwangerschapsverlof!$B$80:$B$86,1,1)</f>
        <v>0</v>
      </c>
      <c r="Q458" s="10">
        <f ca="1">INDEX(Zwangerschapsverlof!$C$80:$C$86,R458)</f>
        <v>0</v>
      </c>
      <c r="R458" s="89">
        <f ca="1">MATCH(P458,Zwangerschapsverlof!$B$80:$B$86,0)</f>
        <v>1</v>
      </c>
      <c r="S458" s="6">
        <f t="shared" ca="1" si="88"/>
        <v>0</v>
      </c>
      <c r="T458" s="37">
        <f t="shared" ca="1" si="91"/>
        <v>0</v>
      </c>
      <c r="U458" s="49">
        <f t="shared" si="92"/>
        <v>0</v>
      </c>
      <c r="V458" s="37">
        <f ca="1">IF(AND(H458=0,I458=0,O458=1),INDEX(Zwangerschapsverlof!$B$66:$K$72,N458,3+D458),0)</f>
        <v>0</v>
      </c>
      <c r="W458" s="37">
        <f ca="1">IF(AND(H458=0,I458=0,S458=1),INDEX(Zwangerschapsverlof!$B$80:$K$86,R458,3+D458),0)</f>
        <v>0</v>
      </c>
      <c r="X458" s="110">
        <f t="shared" ca="1" si="93"/>
        <v>12</v>
      </c>
    </row>
    <row r="459" spans="2:24">
      <c r="B459" s="48">
        <f t="shared" ca="1" si="84"/>
        <v>45331</v>
      </c>
      <c r="C459" s="10">
        <f t="shared" ca="1" si="94"/>
        <v>45331</v>
      </c>
      <c r="D459" s="6">
        <f t="shared" ca="1" si="85"/>
        <v>5</v>
      </c>
      <c r="E459" s="10">
        <f ca="1">VLOOKUP(C459,Vakantie!O:O,1,1)</f>
        <v>45283</v>
      </c>
      <c r="F459" s="10">
        <f ca="1">INDEX(Vakantie!P:P,MATCH(E459,Vakantie!O:O,0))</f>
        <v>45298</v>
      </c>
      <c r="G459" s="6" t="str">
        <f ca="1">INDEX(Vakantie!Q:Q,MATCH(E459,Vakantie!O:O,0))</f>
        <v>Kerst</v>
      </c>
      <c r="H459" s="6">
        <f t="shared" ca="1" si="86"/>
        <v>0</v>
      </c>
      <c r="I459" s="6">
        <f ca="1">IFERROR(  MIN(1, VLOOKUP(C459,Vakantie!Z:Z,1,0)   ),0)</f>
        <v>0</v>
      </c>
      <c r="J459" s="6">
        <f t="shared" ca="1" si="89"/>
        <v>0</v>
      </c>
      <c r="K459" s="6">
        <f t="shared" si="90"/>
        <v>0</v>
      </c>
      <c r="L459" s="10">
        <f ca="1">VLOOKUP(C459,Zwangerschapsverlof!$B$66:$B$72,1,1)</f>
        <v>0</v>
      </c>
      <c r="M459" s="10">
        <f ca="1">INDEX(Zwangerschapsverlof!$C$66:$C$72,N459)</f>
        <v>0</v>
      </c>
      <c r="N459" s="89">
        <f ca="1">MATCH(L459,Zwangerschapsverlof!$B$66:$B$72,0)</f>
        <v>1</v>
      </c>
      <c r="O459" s="6">
        <f t="shared" ca="1" si="87"/>
        <v>0</v>
      </c>
      <c r="P459" s="10">
        <f ca="1">VLOOKUP(C459,Zwangerschapsverlof!$B$80:$B$86,1,1)</f>
        <v>0</v>
      </c>
      <c r="Q459" s="10">
        <f ca="1">INDEX(Zwangerschapsverlof!$C$80:$C$86,R459)</f>
        <v>0</v>
      </c>
      <c r="R459" s="89">
        <f ca="1">MATCH(P459,Zwangerschapsverlof!$B$80:$B$86,0)</f>
        <v>1</v>
      </c>
      <c r="S459" s="6">
        <f t="shared" ca="1" si="88"/>
        <v>0</v>
      </c>
      <c r="T459" s="37">
        <f t="shared" ca="1" si="91"/>
        <v>0</v>
      </c>
      <c r="U459" s="49">
        <f t="shared" si="92"/>
        <v>0</v>
      </c>
      <c r="V459" s="37">
        <f ca="1">IF(AND(H459=0,I459=0,O459=1),INDEX(Zwangerschapsverlof!$B$66:$K$72,N459,3+D459),0)</f>
        <v>0</v>
      </c>
      <c r="W459" s="37">
        <f ca="1">IF(AND(H459=0,I459=0,S459=1),INDEX(Zwangerschapsverlof!$B$80:$K$86,R459,3+D459),0)</f>
        <v>0</v>
      </c>
      <c r="X459" s="110">
        <f t="shared" ca="1" si="93"/>
        <v>12</v>
      </c>
    </row>
    <row r="460" spans="2:24">
      <c r="B460" s="48">
        <f t="shared" ca="1" si="84"/>
        <v>45332</v>
      </c>
      <c r="C460" s="10">
        <f t="shared" ca="1" si="94"/>
        <v>45332</v>
      </c>
      <c r="D460" s="6">
        <f t="shared" ca="1" si="85"/>
        <v>6</v>
      </c>
      <c r="E460" s="10">
        <f ca="1">VLOOKUP(C460,Vakantie!O:O,1,1)</f>
        <v>45332</v>
      </c>
      <c r="F460" s="10">
        <f ca="1">INDEX(Vakantie!P:P,MATCH(E460,Vakantie!O:O,0))</f>
        <v>45340</v>
      </c>
      <c r="G460" s="6" t="str">
        <f ca="1">INDEX(Vakantie!Q:Q,MATCH(E460,Vakantie!O:O,0))</f>
        <v>Voorjaar</v>
      </c>
      <c r="H460" s="6">
        <f t="shared" ca="1" si="86"/>
        <v>1</v>
      </c>
      <c r="I460" s="6">
        <f ca="1">IFERROR(  MIN(1, VLOOKUP(C460,Vakantie!Z:Z,1,0)   ),0)</f>
        <v>0</v>
      </c>
      <c r="J460" s="6">
        <f t="shared" ca="1" si="89"/>
        <v>0</v>
      </c>
      <c r="K460" s="6">
        <f t="shared" si="90"/>
        <v>0</v>
      </c>
      <c r="L460" s="10">
        <f ca="1">VLOOKUP(C460,Zwangerschapsverlof!$B$66:$B$72,1,1)</f>
        <v>0</v>
      </c>
      <c r="M460" s="10">
        <f ca="1">INDEX(Zwangerschapsverlof!$C$66:$C$72,N460)</f>
        <v>0</v>
      </c>
      <c r="N460" s="89">
        <f ca="1">MATCH(L460,Zwangerschapsverlof!$B$66:$B$72,0)</f>
        <v>1</v>
      </c>
      <c r="O460" s="6">
        <f t="shared" ca="1" si="87"/>
        <v>0</v>
      </c>
      <c r="P460" s="10">
        <f ca="1">VLOOKUP(C460,Zwangerschapsverlof!$B$80:$B$86,1,1)</f>
        <v>0</v>
      </c>
      <c r="Q460" s="10">
        <f ca="1">INDEX(Zwangerschapsverlof!$C$80:$C$86,R460)</f>
        <v>0</v>
      </c>
      <c r="R460" s="89">
        <f ca="1">MATCH(P460,Zwangerschapsverlof!$B$80:$B$86,0)</f>
        <v>1</v>
      </c>
      <c r="S460" s="6">
        <f t="shared" ca="1" si="88"/>
        <v>0</v>
      </c>
      <c r="T460" s="37">
        <f t="shared" ca="1" si="91"/>
        <v>0</v>
      </c>
      <c r="U460" s="49">
        <f t="shared" si="92"/>
        <v>0</v>
      </c>
      <c r="V460" s="37">
        <f ca="1">IF(AND(H460=0,I460=0,O460=1),INDEX(Zwangerschapsverlof!$B$66:$K$72,N460,3+D460),0)</f>
        <v>0</v>
      </c>
      <c r="W460" s="37">
        <f ca="1">IF(AND(H460=0,I460=0,S460=1),INDEX(Zwangerschapsverlof!$B$80:$K$86,R460,3+D460),0)</f>
        <v>0</v>
      </c>
      <c r="X460" s="110">
        <f t="shared" ca="1" si="93"/>
        <v>12</v>
      </c>
    </row>
    <row r="461" spans="2:24">
      <c r="B461" s="48">
        <f t="shared" ca="1" si="84"/>
        <v>45333</v>
      </c>
      <c r="C461" s="10">
        <f t="shared" ca="1" si="94"/>
        <v>45333</v>
      </c>
      <c r="D461" s="6">
        <f t="shared" ca="1" si="85"/>
        <v>7</v>
      </c>
      <c r="E461" s="10">
        <f ca="1">VLOOKUP(C461,Vakantie!O:O,1,1)</f>
        <v>45332</v>
      </c>
      <c r="F461" s="10">
        <f ca="1">INDEX(Vakantie!P:P,MATCH(E461,Vakantie!O:O,0))</f>
        <v>45340</v>
      </c>
      <c r="G461" s="6" t="str">
        <f ca="1">INDEX(Vakantie!Q:Q,MATCH(E461,Vakantie!O:O,0))</f>
        <v>Voorjaar</v>
      </c>
      <c r="H461" s="6">
        <f t="shared" ca="1" si="86"/>
        <v>1</v>
      </c>
      <c r="I461" s="6">
        <f ca="1">IFERROR(  MIN(1, VLOOKUP(C461,Vakantie!Z:Z,1,0)   ),0)</f>
        <v>0</v>
      </c>
      <c r="J461" s="6">
        <f t="shared" ca="1" si="89"/>
        <v>0</v>
      </c>
      <c r="K461" s="6">
        <f t="shared" si="90"/>
        <v>0</v>
      </c>
      <c r="L461" s="10">
        <f ca="1">VLOOKUP(C461,Zwangerschapsverlof!$B$66:$B$72,1,1)</f>
        <v>0</v>
      </c>
      <c r="M461" s="10">
        <f ca="1">INDEX(Zwangerschapsverlof!$C$66:$C$72,N461)</f>
        <v>0</v>
      </c>
      <c r="N461" s="89">
        <f ca="1">MATCH(L461,Zwangerschapsverlof!$B$66:$B$72,0)</f>
        <v>1</v>
      </c>
      <c r="O461" s="6">
        <f t="shared" ca="1" si="87"/>
        <v>0</v>
      </c>
      <c r="P461" s="10">
        <f ca="1">VLOOKUP(C461,Zwangerschapsverlof!$B$80:$B$86,1,1)</f>
        <v>0</v>
      </c>
      <c r="Q461" s="10">
        <f ca="1">INDEX(Zwangerschapsverlof!$C$80:$C$86,R461)</f>
        <v>0</v>
      </c>
      <c r="R461" s="89">
        <f ca="1">MATCH(P461,Zwangerschapsverlof!$B$80:$B$86,0)</f>
        <v>1</v>
      </c>
      <c r="S461" s="6">
        <f t="shared" ca="1" si="88"/>
        <v>0</v>
      </c>
      <c r="T461" s="37">
        <f t="shared" ca="1" si="91"/>
        <v>0</v>
      </c>
      <c r="U461" s="49">
        <f t="shared" si="92"/>
        <v>0</v>
      </c>
      <c r="V461" s="37">
        <f ca="1">IF(AND(H461=0,I461=0,O461=1),INDEX(Zwangerschapsverlof!$B$66:$K$72,N461,3+D461),0)</f>
        <v>0</v>
      </c>
      <c r="W461" s="37">
        <f ca="1">IF(AND(H461=0,I461=0,S461=1),INDEX(Zwangerschapsverlof!$B$80:$K$86,R461,3+D461),0)</f>
        <v>0</v>
      </c>
      <c r="X461" s="110">
        <f t="shared" ca="1" si="93"/>
        <v>12</v>
      </c>
    </row>
    <row r="462" spans="2:24">
      <c r="B462" s="48">
        <f t="shared" ca="1" si="84"/>
        <v>45334</v>
      </c>
      <c r="C462" s="10">
        <f t="shared" ca="1" si="94"/>
        <v>45334</v>
      </c>
      <c r="D462" s="6">
        <f t="shared" ca="1" si="85"/>
        <v>1</v>
      </c>
      <c r="E462" s="10">
        <f ca="1">VLOOKUP(C462,Vakantie!O:O,1,1)</f>
        <v>45332</v>
      </c>
      <c r="F462" s="10">
        <f ca="1">INDEX(Vakantie!P:P,MATCH(E462,Vakantie!O:O,0))</f>
        <v>45340</v>
      </c>
      <c r="G462" s="6" t="str">
        <f ca="1">INDEX(Vakantie!Q:Q,MATCH(E462,Vakantie!O:O,0))</f>
        <v>Voorjaar</v>
      </c>
      <c r="H462" s="6">
        <f t="shared" ca="1" si="86"/>
        <v>1</v>
      </c>
      <c r="I462" s="6">
        <f ca="1">IFERROR(  MIN(1, VLOOKUP(C462,Vakantie!Z:Z,1,0)   ),0)</f>
        <v>0</v>
      </c>
      <c r="J462" s="6">
        <f t="shared" ca="1" si="89"/>
        <v>0</v>
      </c>
      <c r="K462" s="6">
        <f t="shared" si="90"/>
        <v>0</v>
      </c>
      <c r="L462" s="10">
        <f ca="1">VLOOKUP(C462,Zwangerschapsverlof!$B$66:$B$72,1,1)</f>
        <v>0</v>
      </c>
      <c r="M462" s="10">
        <f ca="1">INDEX(Zwangerschapsverlof!$C$66:$C$72,N462)</f>
        <v>0</v>
      </c>
      <c r="N462" s="89">
        <f ca="1">MATCH(L462,Zwangerschapsverlof!$B$66:$B$72,0)</f>
        <v>1</v>
      </c>
      <c r="O462" s="6">
        <f t="shared" ca="1" si="87"/>
        <v>0</v>
      </c>
      <c r="P462" s="10">
        <f ca="1">VLOOKUP(C462,Zwangerschapsverlof!$B$80:$B$86,1,1)</f>
        <v>0</v>
      </c>
      <c r="Q462" s="10">
        <f ca="1">INDEX(Zwangerschapsverlof!$C$80:$C$86,R462)</f>
        <v>0</v>
      </c>
      <c r="R462" s="89">
        <f ca="1">MATCH(P462,Zwangerschapsverlof!$B$80:$B$86,0)</f>
        <v>1</v>
      </c>
      <c r="S462" s="6">
        <f t="shared" ca="1" si="88"/>
        <v>0</v>
      </c>
      <c r="T462" s="37">
        <f t="shared" ca="1" si="91"/>
        <v>0</v>
      </c>
      <c r="U462" s="49">
        <f t="shared" si="92"/>
        <v>0</v>
      </c>
      <c r="V462" s="37">
        <f ca="1">IF(AND(H462=0,I462=0,O462=1),INDEX(Zwangerschapsverlof!$B$66:$K$72,N462,3+D462),0)</f>
        <v>0</v>
      </c>
      <c r="W462" s="37">
        <f ca="1">IF(AND(H462=0,I462=0,S462=1),INDEX(Zwangerschapsverlof!$B$80:$K$86,R462,3+D462),0)</f>
        <v>0</v>
      </c>
      <c r="X462" s="110">
        <f t="shared" ca="1" si="93"/>
        <v>12</v>
      </c>
    </row>
    <row r="463" spans="2:24">
      <c r="B463" s="48">
        <f t="shared" ca="1" si="84"/>
        <v>45335</v>
      </c>
      <c r="C463" s="10">
        <f t="shared" ca="1" si="94"/>
        <v>45335</v>
      </c>
      <c r="D463" s="6">
        <f t="shared" ca="1" si="85"/>
        <v>2</v>
      </c>
      <c r="E463" s="10">
        <f ca="1">VLOOKUP(C463,Vakantie!O:O,1,1)</f>
        <v>45332</v>
      </c>
      <c r="F463" s="10">
        <f ca="1">INDEX(Vakantie!P:P,MATCH(E463,Vakantie!O:O,0))</f>
        <v>45340</v>
      </c>
      <c r="G463" s="6" t="str">
        <f ca="1">INDEX(Vakantie!Q:Q,MATCH(E463,Vakantie!O:O,0))</f>
        <v>Voorjaar</v>
      </c>
      <c r="H463" s="6">
        <f t="shared" ca="1" si="86"/>
        <v>1</v>
      </c>
      <c r="I463" s="6">
        <f ca="1">IFERROR(  MIN(1, VLOOKUP(C463,Vakantie!Z:Z,1,0)   ),0)</f>
        <v>0</v>
      </c>
      <c r="J463" s="6">
        <f t="shared" ca="1" si="89"/>
        <v>0</v>
      </c>
      <c r="K463" s="6">
        <f t="shared" si="90"/>
        <v>0</v>
      </c>
      <c r="L463" s="10">
        <f ca="1">VLOOKUP(C463,Zwangerschapsverlof!$B$66:$B$72,1,1)</f>
        <v>0</v>
      </c>
      <c r="M463" s="10">
        <f ca="1">INDEX(Zwangerschapsverlof!$C$66:$C$72,N463)</f>
        <v>0</v>
      </c>
      <c r="N463" s="89">
        <f ca="1">MATCH(L463,Zwangerschapsverlof!$B$66:$B$72,0)</f>
        <v>1</v>
      </c>
      <c r="O463" s="6">
        <f t="shared" ca="1" si="87"/>
        <v>0</v>
      </c>
      <c r="P463" s="10">
        <f ca="1">VLOOKUP(C463,Zwangerschapsverlof!$B$80:$B$86,1,1)</f>
        <v>0</v>
      </c>
      <c r="Q463" s="10">
        <f ca="1">INDEX(Zwangerschapsverlof!$C$80:$C$86,R463)</f>
        <v>0</v>
      </c>
      <c r="R463" s="89">
        <f ca="1">MATCH(P463,Zwangerschapsverlof!$B$80:$B$86,0)</f>
        <v>1</v>
      </c>
      <c r="S463" s="6">
        <f t="shared" ca="1" si="88"/>
        <v>0</v>
      </c>
      <c r="T463" s="37">
        <f t="shared" ca="1" si="91"/>
        <v>0</v>
      </c>
      <c r="U463" s="49">
        <f t="shared" si="92"/>
        <v>0</v>
      </c>
      <c r="V463" s="37">
        <f ca="1">IF(AND(H463=0,I463=0,O463=1),INDEX(Zwangerschapsverlof!$B$66:$K$72,N463,3+D463),0)</f>
        <v>0</v>
      </c>
      <c r="W463" s="37">
        <f ca="1">IF(AND(H463=0,I463=0,S463=1),INDEX(Zwangerschapsverlof!$B$80:$K$86,R463,3+D463),0)</f>
        <v>0</v>
      </c>
      <c r="X463" s="110">
        <f t="shared" ca="1" si="93"/>
        <v>12</v>
      </c>
    </row>
    <row r="464" spans="2:24">
      <c r="B464" s="48">
        <f t="shared" ca="1" si="84"/>
        <v>45336</v>
      </c>
      <c r="C464" s="10">
        <f t="shared" ca="1" si="94"/>
        <v>45336</v>
      </c>
      <c r="D464" s="6">
        <f t="shared" ca="1" si="85"/>
        <v>3</v>
      </c>
      <c r="E464" s="10">
        <f ca="1">VLOOKUP(C464,Vakantie!O:O,1,1)</f>
        <v>45332</v>
      </c>
      <c r="F464" s="10">
        <f ca="1">INDEX(Vakantie!P:P,MATCH(E464,Vakantie!O:O,0))</f>
        <v>45340</v>
      </c>
      <c r="G464" s="6" t="str">
        <f ca="1">INDEX(Vakantie!Q:Q,MATCH(E464,Vakantie!O:O,0))</f>
        <v>Voorjaar</v>
      </c>
      <c r="H464" s="6">
        <f t="shared" ca="1" si="86"/>
        <v>1</v>
      </c>
      <c r="I464" s="6">
        <f ca="1">IFERROR(  MIN(1, VLOOKUP(C464,Vakantie!Z:Z,1,0)   ),0)</f>
        <v>0</v>
      </c>
      <c r="J464" s="6">
        <f t="shared" ca="1" si="89"/>
        <v>0</v>
      </c>
      <c r="K464" s="6">
        <f t="shared" si="90"/>
        <v>0</v>
      </c>
      <c r="L464" s="10">
        <f ca="1">VLOOKUP(C464,Zwangerschapsverlof!$B$66:$B$72,1,1)</f>
        <v>0</v>
      </c>
      <c r="M464" s="10">
        <f ca="1">INDEX(Zwangerschapsverlof!$C$66:$C$72,N464)</f>
        <v>0</v>
      </c>
      <c r="N464" s="89">
        <f ca="1">MATCH(L464,Zwangerschapsverlof!$B$66:$B$72,0)</f>
        <v>1</v>
      </c>
      <c r="O464" s="6">
        <f t="shared" ca="1" si="87"/>
        <v>0</v>
      </c>
      <c r="P464" s="10">
        <f ca="1">VLOOKUP(C464,Zwangerschapsverlof!$B$80:$B$86,1,1)</f>
        <v>0</v>
      </c>
      <c r="Q464" s="10">
        <f ca="1">INDEX(Zwangerschapsverlof!$C$80:$C$86,R464)</f>
        <v>0</v>
      </c>
      <c r="R464" s="89">
        <f ca="1">MATCH(P464,Zwangerschapsverlof!$B$80:$B$86,0)</f>
        <v>1</v>
      </c>
      <c r="S464" s="6">
        <f t="shared" ca="1" si="88"/>
        <v>0</v>
      </c>
      <c r="T464" s="37">
        <f t="shared" ca="1" si="91"/>
        <v>0</v>
      </c>
      <c r="U464" s="49">
        <f t="shared" si="92"/>
        <v>0</v>
      </c>
      <c r="V464" s="37">
        <f ca="1">IF(AND(H464=0,I464=0,O464=1),INDEX(Zwangerschapsverlof!$B$66:$K$72,N464,3+D464),0)</f>
        <v>0</v>
      </c>
      <c r="W464" s="37">
        <f ca="1">IF(AND(H464=0,I464=0,S464=1),INDEX(Zwangerschapsverlof!$B$80:$K$86,R464,3+D464),0)</f>
        <v>0</v>
      </c>
      <c r="X464" s="110">
        <f t="shared" ca="1" si="93"/>
        <v>12</v>
      </c>
    </row>
    <row r="465" spans="2:24">
      <c r="B465" s="48">
        <f t="shared" ca="1" si="84"/>
        <v>45337</v>
      </c>
      <c r="C465" s="10">
        <f t="shared" ca="1" si="94"/>
        <v>45337</v>
      </c>
      <c r="D465" s="6">
        <f t="shared" ca="1" si="85"/>
        <v>4</v>
      </c>
      <c r="E465" s="10">
        <f ca="1">VLOOKUP(C465,Vakantie!O:O,1,1)</f>
        <v>45332</v>
      </c>
      <c r="F465" s="10">
        <f ca="1">INDEX(Vakantie!P:P,MATCH(E465,Vakantie!O:O,0))</f>
        <v>45340</v>
      </c>
      <c r="G465" s="6" t="str">
        <f ca="1">INDEX(Vakantie!Q:Q,MATCH(E465,Vakantie!O:O,0))</f>
        <v>Voorjaar</v>
      </c>
      <c r="H465" s="6">
        <f t="shared" ca="1" si="86"/>
        <v>1</v>
      </c>
      <c r="I465" s="6">
        <f ca="1">IFERROR(  MIN(1, VLOOKUP(C465,Vakantie!Z:Z,1,0)   ),0)</f>
        <v>0</v>
      </c>
      <c r="J465" s="6">
        <f t="shared" ca="1" si="89"/>
        <v>0</v>
      </c>
      <c r="K465" s="6">
        <f t="shared" si="90"/>
        <v>0</v>
      </c>
      <c r="L465" s="10">
        <f ca="1">VLOOKUP(C465,Zwangerschapsverlof!$B$66:$B$72,1,1)</f>
        <v>0</v>
      </c>
      <c r="M465" s="10">
        <f ca="1">INDEX(Zwangerschapsverlof!$C$66:$C$72,N465)</f>
        <v>0</v>
      </c>
      <c r="N465" s="89">
        <f ca="1">MATCH(L465,Zwangerschapsverlof!$B$66:$B$72,0)</f>
        <v>1</v>
      </c>
      <c r="O465" s="6">
        <f t="shared" ca="1" si="87"/>
        <v>0</v>
      </c>
      <c r="P465" s="10">
        <f ca="1">VLOOKUP(C465,Zwangerschapsverlof!$B$80:$B$86,1,1)</f>
        <v>0</v>
      </c>
      <c r="Q465" s="10">
        <f ca="1">INDEX(Zwangerschapsverlof!$C$80:$C$86,R465)</f>
        <v>0</v>
      </c>
      <c r="R465" s="89">
        <f ca="1">MATCH(P465,Zwangerschapsverlof!$B$80:$B$86,0)</f>
        <v>1</v>
      </c>
      <c r="S465" s="6">
        <f t="shared" ca="1" si="88"/>
        <v>0</v>
      </c>
      <c r="T465" s="37">
        <f t="shared" ca="1" si="91"/>
        <v>0</v>
      </c>
      <c r="U465" s="49">
        <f t="shared" si="92"/>
        <v>0</v>
      </c>
      <c r="V465" s="37">
        <f ca="1">IF(AND(H465=0,I465=0,O465=1),INDEX(Zwangerschapsverlof!$B$66:$K$72,N465,3+D465),0)</f>
        <v>0</v>
      </c>
      <c r="W465" s="37">
        <f ca="1">IF(AND(H465=0,I465=0,S465=1),INDEX(Zwangerschapsverlof!$B$80:$K$86,R465,3+D465),0)</f>
        <v>0</v>
      </c>
      <c r="X465" s="110">
        <f t="shared" ca="1" si="93"/>
        <v>12</v>
      </c>
    </row>
    <row r="466" spans="2:24">
      <c r="B466" s="48">
        <f t="shared" ca="1" si="84"/>
        <v>45338</v>
      </c>
      <c r="C466" s="10">
        <f t="shared" ca="1" si="94"/>
        <v>45338</v>
      </c>
      <c r="D466" s="6">
        <f t="shared" ca="1" si="85"/>
        <v>5</v>
      </c>
      <c r="E466" s="10">
        <f ca="1">VLOOKUP(C466,Vakantie!O:O,1,1)</f>
        <v>45332</v>
      </c>
      <c r="F466" s="10">
        <f ca="1">INDEX(Vakantie!P:P,MATCH(E466,Vakantie!O:O,0))</f>
        <v>45340</v>
      </c>
      <c r="G466" s="6" t="str">
        <f ca="1">INDEX(Vakantie!Q:Q,MATCH(E466,Vakantie!O:O,0))</f>
        <v>Voorjaar</v>
      </c>
      <c r="H466" s="6">
        <f t="shared" ca="1" si="86"/>
        <v>1</v>
      </c>
      <c r="I466" s="6">
        <f ca="1">IFERROR(  MIN(1, VLOOKUP(C466,Vakantie!Z:Z,1,0)   ),0)</f>
        <v>0</v>
      </c>
      <c r="J466" s="6">
        <f t="shared" ca="1" si="89"/>
        <v>0</v>
      </c>
      <c r="K466" s="6">
        <f t="shared" si="90"/>
        <v>0</v>
      </c>
      <c r="L466" s="10">
        <f ca="1">VLOOKUP(C466,Zwangerschapsverlof!$B$66:$B$72,1,1)</f>
        <v>0</v>
      </c>
      <c r="M466" s="10">
        <f ca="1">INDEX(Zwangerschapsverlof!$C$66:$C$72,N466)</f>
        <v>0</v>
      </c>
      <c r="N466" s="89">
        <f ca="1">MATCH(L466,Zwangerschapsverlof!$B$66:$B$72,0)</f>
        <v>1</v>
      </c>
      <c r="O466" s="6">
        <f t="shared" ca="1" si="87"/>
        <v>0</v>
      </c>
      <c r="P466" s="10">
        <f ca="1">VLOOKUP(C466,Zwangerschapsverlof!$B$80:$B$86,1,1)</f>
        <v>0</v>
      </c>
      <c r="Q466" s="10">
        <f ca="1">INDEX(Zwangerschapsverlof!$C$80:$C$86,R466)</f>
        <v>0</v>
      </c>
      <c r="R466" s="89">
        <f ca="1">MATCH(P466,Zwangerschapsverlof!$B$80:$B$86,0)</f>
        <v>1</v>
      </c>
      <c r="S466" s="6">
        <f t="shared" ca="1" si="88"/>
        <v>0</v>
      </c>
      <c r="T466" s="37">
        <f t="shared" ca="1" si="91"/>
        <v>0</v>
      </c>
      <c r="U466" s="49">
        <f t="shared" si="92"/>
        <v>0</v>
      </c>
      <c r="V466" s="37">
        <f ca="1">IF(AND(H466=0,I466=0,O466=1),INDEX(Zwangerschapsverlof!$B$66:$K$72,N466,3+D466),0)</f>
        <v>0</v>
      </c>
      <c r="W466" s="37">
        <f ca="1">IF(AND(H466=0,I466=0,S466=1),INDEX(Zwangerschapsverlof!$B$80:$K$86,R466,3+D466),0)</f>
        <v>0</v>
      </c>
      <c r="X466" s="110">
        <f t="shared" ca="1" si="93"/>
        <v>12</v>
      </c>
    </row>
    <row r="467" spans="2:24">
      <c r="B467" s="48">
        <f t="shared" ca="1" si="84"/>
        <v>45339</v>
      </c>
      <c r="C467" s="10">
        <f t="shared" ca="1" si="94"/>
        <v>45339</v>
      </c>
      <c r="D467" s="6">
        <f t="shared" ca="1" si="85"/>
        <v>6</v>
      </c>
      <c r="E467" s="10">
        <f ca="1">VLOOKUP(C467,Vakantie!O:O,1,1)</f>
        <v>45332</v>
      </c>
      <c r="F467" s="10">
        <f ca="1">INDEX(Vakantie!P:P,MATCH(E467,Vakantie!O:O,0))</f>
        <v>45340</v>
      </c>
      <c r="G467" s="6" t="str">
        <f ca="1">INDEX(Vakantie!Q:Q,MATCH(E467,Vakantie!O:O,0))</f>
        <v>Voorjaar</v>
      </c>
      <c r="H467" s="6">
        <f t="shared" ca="1" si="86"/>
        <v>1</v>
      </c>
      <c r="I467" s="6">
        <f ca="1">IFERROR(  MIN(1, VLOOKUP(C467,Vakantie!Z:Z,1,0)   ),0)</f>
        <v>0</v>
      </c>
      <c r="J467" s="6">
        <f t="shared" ca="1" si="89"/>
        <v>0</v>
      </c>
      <c r="K467" s="6">
        <f t="shared" si="90"/>
        <v>0</v>
      </c>
      <c r="L467" s="10">
        <f ca="1">VLOOKUP(C467,Zwangerschapsverlof!$B$66:$B$72,1,1)</f>
        <v>0</v>
      </c>
      <c r="M467" s="10">
        <f ca="1">INDEX(Zwangerschapsverlof!$C$66:$C$72,N467)</f>
        <v>0</v>
      </c>
      <c r="N467" s="89">
        <f ca="1">MATCH(L467,Zwangerschapsverlof!$B$66:$B$72,0)</f>
        <v>1</v>
      </c>
      <c r="O467" s="6">
        <f t="shared" ca="1" si="87"/>
        <v>0</v>
      </c>
      <c r="P467" s="10">
        <f ca="1">VLOOKUP(C467,Zwangerschapsverlof!$B$80:$B$86,1,1)</f>
        <v>0</v>
      </c>
      <c r="Q467" s="10">
        <f ca="1">INDEX(Zwangerschapsverlof!$C$80:$C$86,R467)</f>
        <v>0</v>
      </c>
      <c r="R467" s="89">
        <f ca="1">MATCH(P467,Zwangerschapsverlof!$B$80:$B$86,0)</f>
        <v>1</v>
      </c>
      <c r="S467" s="6">
        <f t="shared" ca="1" si="88"/>
        <v>0</v>
      </c>
      <c r="T467" s="37">
        <f t="shared" ca="1" si="91"/>
        <v>0</v>
      </c>
      <c r="U467" s="49">
        <f t="shared" si="92"/>
        <v>0</v>
      </c>
      <c r="V467" s="37">
        <f ca="1">IF(AND(H467=0,I467=0,O467=1),INDEX(Zwangerschapsverlof!$B$66:$K$72,N467,3+D467),0)</f>
        <v>0</v>
      </c>
      <c r="W467" s="37">
        <f ca="1">IF(AND(H467=0,I467=0,S467=1),INDEX(Zwangerschapsverlof!$B$80:$K$86,R467,3+D467),0)</f>
        <v>0</v>
      </c>
      <c r="X467" s="110">
        <f t="shared" ca="1" si="93"/>
        <v>12</v>
      </c>
    </row>
    <row r="468" spans="2:24">
      <c r="B468" s="48">
        <f t="shared" ca="1" si="84"/>
        <v>45340</v>
      </c>
      <c r="C468" s="10">
        <f t="shared" ca="1" si="94"/>
        <v>45340</v>
      </c>
      <c r="D468" s="6">
        <f t="shared" ca="1" si="85"/>
        <v>7</v>
      </c>
      <c r="E468" s="10">
        <f ca="1">VLOOKUP(C468,Vakantie!O:O,1,1)</f>
        <v>45332</v>
      </c>
      <c r="F468" s="10">
        <f ca="1">INDEX(Vakantie!P:P,MATCH(E468,Vakantie!O:O,0))</f>
        <v>45340</v>
      </c>
      <c r="G468" s="6" t="str">
        <f ca="1">INDEX(Vakantie!Q:Q,MATCH(E468,Vakantie!O:O,0))</f>
        <v>Voorjaar</v>
      </c>
      <c r="H468" s="6">
        <f t="shared" ca="1" si="86"/>
        <v>1</v>
      </c>
      <c r="I468" s="6">
        <f ca="1">IFERROR(  MIN(1, VLOOKUP(C468,Vakantie!Z:Z,1,0)   ),0)</f>
        <v>0</v>
      </c>
      <c r="J468" s="6">
        <f t="shared" ca="1" si="89"/>
        <v>0</v>
      </c>
      <c r="K468" s="6">
        <f t="shared" si="90"/>
        <v>0</v>
      </c>
      <c r="L468" s="10">
        <f ca="1">VLOOKUP(C468,Zwangerschapsverlof!$B$66:$B$72,1,1)</f>
        <v>0</v>
      </c>
      <c r="M468" s="10">
        <f ca="1">INDEX(Zwangerschapsverlof!$C$66:$C$72,N468)</f>
        <v>0</v>
      </c>
      <c r="N468" s="89">
        <f ca="1">MATCH(L468,Zwangerschapsverlof!$B$66:$B$72,0)</f>
        <v>1</v>
      </c>
      <c r="O468" s="6">
        <f t="shared" ca="1" si="87"/>
        <v>0</v>
      </c>
      <c r="P468" s="10">
        <f ca="1">VLOOKUP(C468,Zwangerschapsverlof!$B$80:$B$86,1,1)</f>
        <v>0</v>
      </c>
      <c r="Q468" s="10">
        <f ca="1">INDEX(Zwangerschapsverlof!$C$80:$C$86,R468)</f>
        <v>0</v>
      </c>
      <c r="R468" s="89">
        <f ca="1">MATCH(P468,Zwangerschapsverlof!$B$80:$B$86,0)</f>
        <v>1</v>
      </c>
      <c r="S468" s="6">
        <f t="shared" ca="1" si="88"/>
        <v>0</v>
      </c>
      <c r="T468" s="37">
        <f t="shared" ca="1" si="91"/>
        <v>0</v>
      </c>
      <c r="U468" s="49">
        <f t="shared" si="92"/>
        <v>0</v>
      </c>
      <c r="V468" s="37">
        <f ca="1">IF(AND(H468=0,I468=0,O468=1),INDEX(Zwangerschapsverlof!$B$66:$K$72,N468,3+D468),0)</f>
        <v>0</v>
      </c>
      <c r="W468" s="37">
        <f ca="1">IF(AND(H468=0,I468=0,S468=1),INDEX(Zwangerschapsverlof!$B$80:$K$86,R468,3+D468),0)</f>
        <v>0</v>
      </c>
      <c r="X468" s="110">
        <f t="shared" ca="1" si="93"/>
        <v>12</v>
      </c>
    </row>
    <row r="469" spans="2:24">
      <c r="B469" s="48">
        <f t="shared" ca="1" si="84"/>
        <v>45341</v>
      </c>
      <c r="C469" s="10">
        <f t="shared" ca="1" si="94"/>
        <v>45341</v>
      </c>
      <c r="D469" s="6">
        <f t="shared" ca="1" si="85"/>
        <v>1</v>
      </c>
      <c r="E469" s="10">
        <f ca="1">VLOOKUP(C469,Vakantie!O:O,1,1)</f>
        <v>45332</v>
      </c>
      <c r="F469" s="10">
        <f ca="1">INDEX(Vakantie!P:P,MATCH(E469,Vakantie!O:O,0))</f>
        <v>45340</v>
      </c>
      <c r="G469" s="6" t="str">
        <f ca="1">INDEX(Vakantie!Q:Q,MATCH(E469,Vakantie!O:O,0))</f>
        <v>Voorjaar</v>
      </c>
      <c r="H469" s="6">
        <f t="shared" ca="1" si="86"/>
        <v>0</v>
      </c>
      <c r="I469" s="6">
        <f ca="1">IFERROR(  MIN(1, VLOOKUP(C469,Vakantie!Z:Z,1,0)   ),0)</f>
        <v>0</v>
      </c>
      <c r="J469" s="6">
        <f t="shared" ca="1" si="89"/>
        <v>0</v>
      </c>
      <c r="K469" s="6">
        <f t="shared" si="90"/>
        <v>0</v>
      </c>
      <c r="L469" s="10">
        <f ca="1">VLOOKUP(C469,Zwangerschapsverlof!$B$66:$B$72,1,1)</f>
        <v>0</v>
      </c>
      <c r="M469" s="10">
        <f ca="1">INDEX(Zwangerschapsverlof!$C$66:$C$72,N469)</f>
        <v>0</v>
      </c>
      <c r="N469" s="89">
        <f ca="1">MATCH(L469,Zwangerschapsverlof!$B$66:$B$72,0)</f>
        <v>1</v>
      </c>
      <c r="O469" s="6">
        <f t="shared" ca="1" si="87"/>
        <v>0</v>
      </c>
      <c r="P469" s="10">
        <f ca="1">VLOOKUP(C469,Zwangerschapsverlof!$B$80:$B$86,1,1)</f>
        <v>0</v>
      </c>
      <c r="Q469" s="10">
        <f ca="1">INDEX(Zwangerschapsverlof!$C$80:$C$86,R469)</f>
        <v>0</v>
      </c>
      <c r="R469" s="89">
        <f ca="1">MATCH(P469,Zwangerschapsverlof!$B$80:$B$86,0)</f>
        <v>1</v>
      </c>
      <c r="S469" s="6">
        <f t="shared" ca="1" si="88"/>
        <v>0</v>
      </c>
      <c r="T469" s="37">
        <f t="shared" ca="1" si="91"/>
        <v>0</v>
      </c>
      <c r="U469" s="49">
        <f t="shared" si="92"/>
        <v>0</v>
      </c>
      <c r="V469" s="37">
        <f ca="1">IF(AND(H469=0,I469=0,O469=1),INDEX(Zwangerschapsverlof!$B$66:$K$72,N469,3+D469),0)</f>
        <v>0</v>
      </c>
      <c r="W469" s="37">
        <f ca="1">IF(AND(H469=0,I469=0,S469=1),INDEX(Zwangerschapsverlof!$B$80:$K$86,R469,3+D469),0)</f>
        <v>0</v>
      </c>
      <c r="X469" s="110">
        <f t="shared" ca="1" si="93"/>
        <v>12</v>
      </c>
    </row>
    <row r="470" spans="2:24">
      <c r="B470" s="48">
        <f t="shared" ca="1" si="84"/>
        <v>45342</v>
      </c>
      <c r="C470" s="10">
        <f t="shared" ca="1" si="94"/>
        <v>45342</v>
      </c>
      <c r="D470" s="6">
        <f t="shared" ca="1" si="85"/>
        <v>2</v>
      </c>
      <c r="E470" s="10">
        <f ca="1">VLOOKUP(C470,Vakantie!O:O,1,1)</f>
        <v>45332</v>
      </c>
      <c r="F470" s="10">
        <f ca="1">INDEX(Vakantie!P:P,MATCH(E470,Vakantie!O:O,0))</f>
        <v>45340</v>
      </c>
      <c r="G470" s="6" t="str">
        <f ca="1">INDEX(Vakantie!Q:Q,MATCH(E470,Vakantie!O:O,0))</f>
        <v>Voorjaar</v>
      </c>
      <c r="H470" s="6">
        <f t="shared" ca="1" si="86"/>
        <v>0</v>
      </c>
      <c r="I470" s="6">
        <f ca="1">IFERROR(  MIN(1, VLOOKUP(C470,Vakantie!Z:Z,1,0)   ),0)</f>
        <v>0</v>
      </c>
      <c r="J470" s="6">
        <f t="shared" ca="1" si="89"/>
        <v>0</v>
      </c>
      <c r="K470" s="6">
        <f t="shared" si="90"/>
        <v>0</v>
      </c>
      <c r="L470" s="10">
        <f ca="1">VLOOKUP(C470,Zwangerschapsverlof!$B$66:$B$72,1,1)</f>
        <v>0</v>
      </c>
      <c r="M470" s="10">
        <f ca="1">INDEX(Zwangerschapsverlof!$C$66:$C$72,N470)</f>
        <v>0</v>
      </c>
      <c r="N470" s="89">
        <f ca="1">MATCH(L470,Zwangerschapsverlof!$B$66:$B$72,0)</f>
        <v>1</v>
      </c>
      <c r="O470" s="6">
        <f t="shared" ca="1" si="87"/>
        <v>0</v>
      </c>
      <c r="P470" s="10">
        <f ca="1">VLOOKUP(C470,Zwangerschapsverlof!$B$80:$B$86,1,1)</f>
        <v>0</v>
      </c>
      <c r="Q470" s="10">
        <f ca="1">INDEX(Zwangerschapsverlof!$C$80:$C$86,R470)</f>
        <v>0</v>
      </c>
      <c r="R470" s="89">
        <f ca="1">MATCH(P470,Zwangerschapsverlof!$B$80:$B$86,0)</f>
        <v>1</v>
      </c>
      <c r="S470" s="6">
        <f t="shared" ca="1" si="88"/>
        <v>0</v>
      </c>
      <c r="T470" s="37">
        <f t="shared" ca="1" si="91"/>
        <v>0</v>
      </c>
      <c r="U470" s="49">
        <f t="shared" si="92"/>
        <v>0</v>
      </c>
      <c r="V470" s="37">
        <f ca="1">IF(AND(H470=0,I470=0,O470=1),INDEX(Zwangerschapsverlof!$B$66:$K$72,N470,3+D470),0)</f>
        <v>0</v>
      </c>
      <c r="W470" s="37">
        <f ca="1">IF(AND(H470=0,I470=0,S470=1),INDEX(Zwangerschapsverlof!$B$80:$K$86,R470,3+D470),0)</f>
        <v>0</v>
      </c>
      <c r="X470" s="110">
        <f t="shared" ca="1" si="93"/>
        <v>12</v>
      </c>
    </row>
    <row r="471" spans="2:24">
      <c r="B471" s="48">
        <f t="shared" ca="1" si="84"/>
        <v>45343</v>
      </c>
      <c r="C471" s="10">
        <f t="shared" ca="1" si="94"/>
        <v>45343</v>
      </c>
      <c r="D471" s="6">
        <f t="shared" ca="1" si="85"/>
        <v>3</v>
      </c>
      <c r="E471" s="10">
        <f ca="1">VLOOKUP(C471,Vakantie!O:O,1,1)</f>
        <v>45332</v>
      </c>
      <c r="F471" s="10">
        <f ca="1">INDEX(Vakantie!P:P,MATCH(E471,Vakantie!O:O,0))</f>
        <v>45340</v>
      </c>
      <c r="G471" s="6" t="str">
        <f ca="1">INDEX(Vakantie!Q:Q,MATCH(E471,Vakantie!O:O,0))</f>
        <v>Voorjaar</v>
      </c>
      <c r="H471" s="6">
        <f t="shared" ca="1" si="86"/>
        <v>0</v>
      </c>
      <c r="I471" s="6">
        <f ca="1">IFERROR(  MIN(1, VLOOKUP(C471,Vakantie!Z:Z,1,0)   ),0)</f>
        <v>0</v>
      </c>
      <c r="J471" s="6">
        <f t="shared" ca="1" si="89"/>
        <v>0</v>
      </c>
      <c r="K471" s="6">
        <f t="shared" si="90"/>
        <v>0</v>
      </c>
      <c r="L471" s="10">
        <f ca="1">VLOOKUP(C471,Zwangerschapsverlof!$B$66:$B$72,1,1)</f>
        <v>0</v>
      </c>
      <c r="M471" s="10">
        <f ca="1">INDEX(Zwangerschapsverlof!$C$66:$C$72,N471)</f>
        <v>0</v>
      </c>
      <c r="N471" s="89">
        <f ca="1">MATCH(L471,Zwangerschapsverlof!$B$66:$B$72,0)</f>
        <v>1</v>
      </c>
      <c r="O471" s="6">
        <f t="shared" ca="1" si="87"/>
        <v>0</v>
      </c>
      <c r="P471" s="10">
        <f ca="1">VLOOKUP(C471,Zwangerschapsverlof!$B$80:$B$86,1,1)</f>
        <v>0</v>
      </c>
      <c r="Q471" s="10">
        <f ca="1">INDEX(Zwangerschapsverlof!$C$80:$C$86,R471)</f>
        <v>0</v>
      </c>
      <c r="R471" s="89">
        <f ca="1">MATCH(P471,Zwangerschapsverlof!$B$80:$B$86,0)</f>
        <v>1</v>
      </c>
      <c r="S471" s="6">
        <f t="shared" ca="1" si="88"/>
        <v>0</v>
      </c>
      <c r="T471" s="37">
        <f t="shared" ca="1" si="91"/>
        <v>0</v>
      </c>
      <c r="U471" s="49">
        <f t="shared" si="92"/>
        <v>0</v>
      </c>
      <c r="V471" s="37">
        <f ca="1">IF(AND(H471=0,I471=0,O471=1),INDEX(Zwangerschapsverlof!$B$66:$K$72,N471,3+D471),0)</f>
        <v>0</v>
      </c>
      <c r="W471" s="37">
        <f ca="1">IF(AND(H471=0,I471=0,S471=1),INDEX(Zwangerschapsverlof!$B$80:$K$86,R471,3+D471),0)</f>
        <v>0</v>
      </c>
      <c r="X471" s="110">
        <f t="shared" ca="1" si="93"/>
        <v>12</v>
      </c>
    </row>
    <row r="472" spans="2:24">
      <c r="B472" s="48">
        <f t="shared" ca="1" si="84"/>
        <v>45344</v>
      </c>
      <c r="C472" s="10">
        <f t="shared" ca="1" si="94"/>
        <v>45344</v>
      </c>
      <c r="D472" s="6">
        <f t="shared" ca="1" si="85"/>
        <v>4</v>
      </c>
      <c r="E472" s="10">
        <f ca="1">VLOOKUP(C472,Vakantie!O:O,1,1)</f>
        <v>45332</v>
      </c>
      <c r="F472" s="10">
        <f ca="1">INDEX(Vakantie!P:P,MATCH(E472,Vakantie!O:O,0))</f>
        <v>45340</v>
      </c>
      <c r="G472" s="6" t="str">
        <f ca="1">INDEX(Vakantie!Q:Q,MATCH(E472,Vakantie!O:O,0))</f>
        <v>Voorjaar</v>
      </c>
      <c r="H472" s="6">
        <f t="shared" ca="1" si="86"/>
        <v>0</v>
      </c>
      <c r="I472" s="6">
        <f ca="1">IFERROR(  MIN(1, VLOOKUP(C472,Vakantie!Z:Z,1,0)   ),0)</f>
        <v>0</v>
      </c>
      <c r="J472" s="6">
        <f t="shared" ca="1" si="89"/>
        <v>0</v>
      </c>
      <c r="K472" s="6">
        <f t="shared" si="90"/>
        <v>0</v>
      </c>
      <c r="L472" s="10">
        <f ca="1">VLOOKUP(C472,Zwangerschapsverlof!$B$66:$B$72,1,1)</f>
        <v>0</v>
      </c>
      <c r="M472" s="10">
        <f ca="1">INDEX(Zwangerschapsverlof!$C$66:$C$72,N472)</f>
        <v>0</v>
      </c>
      <c r="N472" s="89">
        <f ca="1">MATCH(L472,Zwangerschapsverlof!$B$66:$B$72,0)</f>
        <v>1</v>
      </c>
      <c r="O472" s="6">
        <f t="shared" ca="1" si="87"/>
        <v>0</v>
      </c>
      <c r="P472" s="10">
        <f ca="1">VLOOKUP(C472,Zwangerschapsverlof!$B$80:$B$86,1,1)</f>
        <v>0</v>
      </c>
      <c r="Q472" s="10">
        <f ca="1">INDEX(Zwangerschapsverlof!$C$80:$C$86,R472)</f>
        <v>0</v>
      </c>
      <c r="R472" s="89">
        <f ca="1">MATCH(P472,Zwangerschapsverlof!$B$80:$B$86,0)</f>
        <v>1</v>
      </c>
      <c r="S472" s="6">
        <f t="shared" ca="1" si="88"/>
        <v>0</v>
      </c>
      <c r="T472" s="37">
        <f t="shared" ca="1" si="91"/>
        <v>0</v>
      </c>
      <c r="U472" s="49">
        <f t="shared" si="92"/>
        <v>0</v>
      </c>
      <c r="V472" s="37">
        <f ca="1">IF(AND(H472=0,I472=0,O472=1),INDEX(Zwangerschapsverlof!$B$66:$K$72,N472,3+D472),0)</f>
        <v>0</v>
      </c>
      <c r="W472" s="37">
        <f ca="1">IF(AND(H472=0,I472=0,S472=1),INDEX(Zwangerschapsverlof!$B$80:$K$86,R472,3+D472),0)</f>
        <v>0</v>
      </c>
      <c r="X472" s="110">
        <f t="shared" ca="1" si="93"/>
        <v>12</v>
      </c>
    </row>
    <row r="473" spans="2:24">
      <c r="B473" s="48">
        <f t="shared" ca="1" si="84"/>
        <v>45345</v>
      </c>
      <c r="C473" s="10">
        <f t="shared" ca="1" si="94"/>
        <v>45345</v>
      </c>
      <c r="D473" s="6">
        <f t="shared" ca="1" si="85"/>
        <v>5</v>
      </c>
      <c r="E473" s="10">
        <f ca="1">VLOOKUP(C473,Vakantie!O:O,1,1)</f>
        <v>45332</v>
      </c>
      <c r="F473" s="10">
        <f ca="1">INDEX(Vakantie!P:P,MATCH(E473,Vakantie!O:O,0))</f>
        <v>45340</v>
      </c>
      <c r="G473" s="6" t="str">
        <f ca="1">INDEX(Vakantie!Q:Q,MATCH(E473,Vakantie!O:O,0))</f>
        <v>Voorjaar</v>
      </c>
      <c r="H473" s="6">
        <f t="shared" ca="1" si="86"/>
        <v>0</v>
      </c>
      <c r="I473" s="6">
        <f ca="1">IFERROR(  MIN(1, VLOOKUP(C473,Vakantie!Z:Z,1,0)   ),0)</f>
        <v>0</v>
      </c>
      <c r="J473" s="6">
        <f t="shared" ca="1" si="89"/>
        <v>0</v>
      </c>
      <c r="K473" s="6">
        <f t="shared" si="90"/>
        <v>0</v>
      </c>
      <c r="L473" s="10">
        <f ca="1">VLOOKUP(C473,Zwangerschapsverlof!$B$66:$B$72,1,1)</f>
        <v>0</v>
      </c>
      <c r="M473" s="10">
        <f ca="1">INDEX(Zwangerschapsverlof!$C$66:$C$72,N473)</f>
        <v>0</v>
      </c>
      <c r="N473" s="89">
        <f ca="1">MATCH(L473,Zwangerschapsverlof!$B$66:$B$72,0)</f>
        <v>1</v>
      </c>
      <c r="O473" s="6">
        <f t="shared" ca="1" si="87"/>
        <v>0</v>
      </c>
      <c r="P473" s="10">
        <f ca="1">VLOOKUP(C473,Zwangerschapsverlof!$B$80:$B$86,1,1)</f>
        <v>0</v>
      </c>
      <c r="Q473" s="10">
        <f ca="1">INDEX(Zwangerschapsverlof!$C$80:$C$86,R473)</f>
        <v>0</v>
      </c>
      <c r="R473" s="89">
        <f ca="1">MATCH(P473,Zwangerschapsverlof!$B$80:$B$86,0)</f>
        <v>1</v>
      </c>
      <c r="S473" s="6">
        <f t="shared" ca="1" si="88"/>
        <v>0</v>
      </c>
      <c r="T473" s="37">
        <f t="shared" ca="1" si="91"/>
        <v>0</v>
      </c>
      <c r="U473" s="49">
        <f t="shared" si="92"/>
        <v>0</v>
      </c>
      <c r="V473" s="37">
        <f ca="1">IF(AND(H473=0,I473=0,O473=1),INDEX(Zwangerschapsverlof!$B$66:$K$72,N473,3+D473),0)</f>
        <v>0</v>
      </c>
      <c r="W473" s="37">
        <f ca="1">IF(AND(H473=0,I473=0,S473=1),INDEX(Zwangerschapsverlof!$B$80:$K$86,R473,3+D473),0)</f>
        <v>0</v>
      </c>
      <c r="X473" s="110">
        <f t="shared" ca="1" si="93"/>
        <v>12</v>
      </c>
    </row>
    <row r="474" spans="2:24">
      <c r="B474" s="48">
        <f t="shared" ca="1" si="84"/>
        <v>45346</v>
      </c>
      <c r="C474" s="10">
        <f t="shared" ca="1" si="94"/>
        <v>45346</v>
      </c>
      <c r="D474" s="6">
        <f t="shared" ca="1" si="85"/>
        <v>6</v>
      </c>
      <c r="E474" s="10">
        <f ca="1">VLOOKUP(C474,Vakantie!O:O,1,1)</f>
        <v>45332</v>
      </c>
      <c r="F474" s="10">
        <f ca="1">INDEX(Vakantie!P:P,MATCH(E474,Vakantie!O:O,0))</f>
        <v>45340</v>
      </c>
      <c r="G474" s="6" t="str">
        <f ca="1">INDEX(Vakantie!Q:Q,MATCH(E474,Vakantie!O:O,0))</f>
        <v>Voorjaar</v>
      </c>
      <c r="H474" s="6">
        <f t="shared" ca="1" si="86"/>
        <v>0</v>
      </c>
      <c r="I474" s="6">
        <f ca="1">IFERROR(  MIN(1, VLOOKUP(C474,Vakantie!Z:Z,1,0)   ),0)</f>
        <v>0</v>
      </c>
      <c r="J474" s="6">
        <f t="shared" ca="1" si="89"/>
        <v>0</v>
      </c>
      <c r="K474" s="6">
        <f t="shared" si="90"/>
        <v>0</v>
      </c>
      <c r="L474" s="10">
        <f ca="1">VLOOKUP(C474,Zwangerschapsverlof!$B$66:$B$72,1,1)</f>
        <v>0</v>
      </c>
      <c r="M474" s="10">
        <f ca="1">INDEX(Zwangerschapsverlof!$C$66:$C$72,N474)</f>
        <v>0</v>
      </c>
      <c r="N474" s="89">
        <f ca="1">MATCH(L474,Zwangerschapsverlof!$B$66:$B$72,0)</f>
        <v>1</v>
      </c>
      <c r="O474" s="6">
        <f t="shared" ca="1" si="87"/>
        <v>0</v>
      </c>
      <c r="P474" s="10">
        <f ca="1">VLOOKUP(C474,Zwangerschapsverlof!$B$80:$B$86,1,1)</f>
        <v>0</v>
      </c>
      <c r="Q474" s="10">
        <f ca="1">INDEX(Zwangerschapsverlof!$C$80:$C$86,R474)</f>
        <v>0</v>
      </c>
      <c r="R474" s="89">
        <f ca="1">MATCH(P474,Zwangerschapsverlof!$B$80:$B$86,0)</f>
        <v>1</v>
      </c>
      <c r="S474" s="6">
        <f t="shared" ca="1" si="88"/>
        <v>0</v>
      </c>
      <c r="T474" s="37">
        <f t="shared" ca="1" si="91"/>
        <v>0</v>
      </c>
      <c r="U474" s="49">
        <f t="shared" si="92"/>
        <v>0</v>
      </c>
      <c r="V474" s="37">
        <f ca="1">IF(AND(H474=0,I474=0,O474=1),INDEX(Zwangerschapsverlof!$B$66:$K$72,N474,3+D474),0)</f>
        <v>0</v>
      </c>
      <c r="W474" s="37">
        <f ca="1">IF(AND(H474=0,I474=0,S474=1),INDEX(Zwangerschapsverlof!$B$80:$K$86,R474,3+D474),0)</f>
        <v>0</v>
      </c>
      <c r="X474" s="110">
        <f t="shared" ca="1" si="93"/>
        <v>12</v>
      </c>
    </row>
    <row r="475" spans="2:24">
      <c r="B475" s="48">
        <f t="shared" ca="1" si="84"/>
        <v>45347</v>
      </c>
      <c r="C475" s="10">
        <f t="shared" ca="1" si="94"/>
        <v>45347</v>
      </c>
      <c r="D475" s="6">
        <f t="shared" ca="1" si="85"/>
        <v>7</v>
      </c>
      <c r="E475" s="10">
        <f ca="1">VLOOKUP(C475,Vakantie!O:O,1,1)</f>
        <v>45332</v>
      </c>
      <c r="F475" s="10">
        <f ca="1">INDEX(Vakantie!P:P,MATCH(E475,Vakantie!O:O,0))</f>
        <v>45340</v>
      </c>
      <c r="G475" s="6" t="str">
        <f ca="1">INDEX(Vakantie!Q:Q,MATCH(E475,Vakantie!O:O,0))</f>
        <v>Voorjaar</v>
      </c>
      <c r="H475" s="6">
        <f t="shared" ca="1" si="86"/>
        <v>0</v>
      </c>
      <c r="I475" s="6">
        <f ca="1">IFERROR(  MIN(1, VLOOKUP(C475,Vakantie!Z:Z,1,0)   ),0)</f>
        <v>0</v>
      </c>
      <c r="J475" s="6">
        <f t="shared" ca="1" si="89"/>
        <v>0</v>
      </c>
      <c r="K475" s="6">
        <f t="shared" si="90"/>
        <v>0</v>
      </c>
      <c r="L475" s="10">
        <f ca="1">VLOOKUP(C475,Zwangerschapsverlof!$B$66:$B$72,1,1)</f>
        <v>0</v>
      </c>
      <c r="M475" s="10">
        <f ca="1">INDEX(Zwangerschapsverlof!$C$66:$C$72,N475)</f>
        <v>0</v>
      </c>
      <c r="N475" s="89">
        <f ca="1">MATCH(L475,Zwangerschapsverlof!$B$66:$B$72,0)</f>
        <v>1</v>
      </c>
      <c r="O475" s="6">
        <f t="shared" ca="1" si="87"/>
        <v>0</v>
      </c>
      <c r="P475" s="10">
        <f ca="1">VLOOKUP(C475,Zwangerschapsverlof!$B$80:$B$86,1,1)</f>
        <v>0</v>
      </c>
      <c r="Q475" s="10">
        <f ca="1">INDEX(Zwangerschapsverlof!$C$80:$C$86,R475)</f>
        <v>0</v>
      </c>
      <c r="R475" s="89">
        <f ca="1">MATCH(P475,Zwangerschapsverlof!$B$80:$B$86,0)</f>
        <v>1</v>
      </c>
      <c r="S475" s="6">
        <f t="shared" ca="1" si="88"/>
        <v>0</v>
      </c>
      <c r="T475" s="37">
        <f t="shared" ca="1" si="91"/>
        <v>0</v>
      </c>
      <c r="U475" s="49">
        <f t="shared" si="92"/>
        <v>0</v>
      </c>
      <c r="V475" s="37">
        <f ca="1">IF(AND(H475=0,I475=0,O475=1),INDEX(Zwangerschapsverlof!$B$66:$K$72,N475,3+D475),0)</f>
        <v>0</v>
      </c>
      <c r="W475" s="37">
        <f ca="1">IF(AND(H475=0,I475=0,S475=1),INDEX(Zwangerschapsverlof!$B$80:$K$86,R475,3+D475),0)</f>
        <v>0</v>
      </c>
      <c r="X475" s="110">
        <f t="shared" ca="1" si="93"/>
        <v>12</v>
      </c>
    </row>
    <row r="476" spans="2:24">
      <c r="B476" s="48">
        <f t="shared" ca="1" si="84"/>
        <v>45348</v>
      </c>
      <c r="C476" s="10">
        <f t="shared" ca="1" si="94"/>
        <v>45348</v>
      </c>
      <c r="D476" s="6">
        <f t="shared" ca="1" si="85"/>
        <v>1</v>
      </c>
      <c r="E476" s="10">
        <f ca="1">VLOOKUP(C476,Vakantie!O:O,1,1)</f>
        <v>45332</v>
      </c>
      <c r="F476" s="10">
        <f ca="1">INDEX(Vakantie!P:P,MATCH(E476,Vakantie!O:O,0))</f>
        <v>45340</v>
      </c>
      <c r="G476" s="6" t="str">
        <f ca="1">INDEX(Vakantie!Q:Q,MATCH(E476,Vakantie!O:O,0))</f>
        <v>Voorjaar</v>
      </c>
      <c r="H476" s="6">
        <f t="shared" ca="1" si="86"/>
        <v>0</v>
      </c>
      <c r="I476" s="6">
        <f ca="1">IFERROR(  MIN(1, VLOOKUP(C476,Vakantie!Z:Z,1,0)   ),0)</f>
        <v>0</v>
      </c>
      <c r="J476" s="6">
        <f t="shared" ca="1" si="89"/>
        <v>0</v>
      </c>
      <c r="K476" s="6">
        <f t="shared" si="90"/>
        <v>0</v>
      </c>
      <c r="L476" s="10">
        <f ca="1">VLOOKUP(C476,Zwangerschapsverlof!$B$66:$B$72,1,1)</f>
        <v>0</v>
      </c>
      <c r="M476" s="10">
        <f ca="1">INDEX(Zwangerschapsverlof!$C$66:$C$72,N476)</f>
        <v>0</v>
      </c>
      <c r="N476" s="89">
        <f ca="1">MATCH(L476,Zwangerschapsverlof!$B$66:$B$72,0)</f>
        <v>1</v>
      </c>
      <c r="O476" s="6">
        <f t="shared" ca="1" si="87"/>
        <v>0</v>
      </c>
      <c r="P476" s="10">
        <f ca="1">VLOOKUP(C476,Zwangerschapsverlof!$B$80:$B$86,1,1)</f>
        <v>0</v>
      </c>
      <c r="Q476" s="10">
        <f ca="1">INDEX(Zwangerschapsverlof!$C$80:$C$86,R476)</f>
        <v>0</v>
      </c>
      <c r="R476" s="89">
        <f ca="1">MATCH(P476,Zwangerschapsverlof!$B$80:$B$86,0)</f>
        <v>1</v>
      </c>
      <c r="S476" s="6">
        <f t="shared" ca="1" si="88"/>
        <v>0</v>
      </c>
      <c r="T476" s="37">
        <f t="shared" ca="1" si="91"/>
        <v>0</v>
      </c>
      <c r="U476" s="49">
        <f t="shared" si="92"/>
        <v>0</v>
      </c>
      <c r="V476" s="37">
        <f ca="1">IF(AND(H476=0,I476=0,O476=1),INDEX(Zwangerschapsverlof!$B$66:$K$72,N476,3+D476),0)</f>
        <v>0</v>
      </c>
      <c r="W476" s="37">
        <f ca="1">IF(AND(H476=0,I476=0,S476=1),INDEX(Zwangerschapsverlof!$B$80:$K$86,R476,3+D476),0)</f>
        <v>0</v>
      </c>
      <c r="X476" s="110">
        <f t="shared" ca="1" si="93"/>
        <v>12</v>
      </c>
    </row>
    <row r="477" spans="2:24">
      <c r="B477" s="48">
        <f t="shared" ca="1" si="84"/>
        <v>45349</v>
      </c>
      <c r="C477" s="10">
        <f t="shared" ca="1" si="94"/>
        <v>45349</v>
      </c>
      <c r="D477" s="6">
        <f t="shared" ca="1" si="85"/>
        <v>2</v>
      </c>
      <c r="E477" s="10">
        <f ca="1">VLOOKUP(C477,Vakantie!O:O,1,1)</f>
        <v>45332</v>
      </c>
      <c r="F477" s="10">
        <f ca="1">INDEX(Vakantie!P:P,MATCH(E477,Vakantie!O:O,0))</f>
        <v>45340</v>
      </c>
      <c r="G477" s="6" t="str">
        <f ca="1">INDEX(Vakantie!Q:Q,MATCH(E477,Vakantie!O:O,0))</f>
        <v>Voorjaar</v>
      </c>
      <c r="H477" s="6">
        <f t="shared" ca="1" si="86"/>
        <v>0</v>
      </c>
      <c r="I477" s="6">
        <f ca="1">IFERROR(  MIN(1, VLOOKUP(C477,Vakantie!Z:Z,1,0)   ),0)</f>
        <v>0</v>
      </c>
      <c r="J477" s="6">
        <f t="shared" ca="1" si="89"/>
        <v>0</v>
      </c>
      <c r="K477" s="6">
        <f t="shared" si="90"/>
        <v>0</v>
      </c>
      <c r="L477" s="10">
        <f ca="1">VLOOKUP(C477,Zwangerschapsverlof!$B$66:$B$72,1,1)</f>
        <v>0</v>
      </c>
      <c r="M477" s="10">
        <f ca="1">INDEX(Zwangerschapsverlof!$C$66:$C$72,N477)</f>
        <v>0</v>
      </c>
      <c r="N477" s="89">
        <f ca="1">MATCH(L477,Zwangerschapsverlof!$B$66:$B$72,0)</f>
        <v>1</v>
      </c>
      <c r="O477" s="6">
        <f t="shared" ca="1" si="87"/>
        <v>0</v>
      </c>
      <c r="P477" s="10">
        <f ca="1">VLOOKUP(C477,Zwangerschapsverlof!$B$80:$B$86,1,1)</f>
        <v>0</v>
      </c>
      <c r="Q477" s="10">
        <f ca="1">INDEX(Zwangerschapsverlof!$C$80:$C$86,R477)</f>
        <v>0</v>
      </c>
      <c r="R477" s="89">
        <f ca="1">MATCH(P477,Zwangerschapsverlof!$B$80:$B$86,0)</f>
        <v>1</v>
      </c>
      <c r="S477" s="6">
        <f t="shared" ca="1" si="88"/>
        <v>0</v>
      </c>
      <c r="T477" s="37">
        <f t="shared" ca="1" si="91"/>
        <v>0</v>
      </c>
      <c r="U477" s="49">
        <f t="shared" si="92"/>
        <v>0</v>
      </c>
      <c r="V477" s="37">
        <f ca="1">IF(AND(H477=0,I477=0,O477=1),INDEX(Zwangerschapsverlof!$B$66:$K$72,N477,3+D477),0)</f>
        <v>0</v>
      </c>
      <c r="W477" s="37">
        <f ca="1">IF(AND(H477=0,I477=0,S477=1),INDEX(Zwangerschapsverlof!$B$80:$K$86,R477,3+D477),0)</f>
        <v>0</v>
      </c>
      <c r="X477" s="110">
        <f t="shared" ca="1" si="93"/>
        <v>12</v>
      </c>
    </row>
    <row r="478" spans="2:24">
      <c r="B478" s="48">
        <f t="shared" ca="1" si="84"/>
        <v>45350</v>
      </c>
      <c r="C478" s="10">
        <f t="shared" ca="1" si="94"/>
        <v>45350</v>
      </c>
      <c r="D478" s="6">
        <f t="shared" ca="1" si="85"/>
        <v>3</v>
      </c>
      <c r="E478" s="10">
        <f ca="1">VLOOKUP(C478,Vakantie!O:O,1,1)</f>
        <v>45332</v>
      </c>
      <c r="F478" s="10">
        <f ca="1">INDEX(Vakantie!P:P,MATCH(E478,Vakantie!O:O,0))</f>
        <v>45340</v>
      </c>
      <c r="G478" s="6" t="str">
        <f ca="1">INDEX(Vakantie!Q:Q,MATCH(E478,Vakantie!O:O,0))</f>
        <v>Voorjaar</v>
      </c>
      <c r="H478" s="6">
        <f t="shared" ca="1" si="86"/>
        <v>0</v>
      </c>
      <c r="I478" s="6">
        <f ca="1">IFERROR(  MIN(1, VLOOKUP(C478,Vakantie!Z:Z,1,0)   ),0)</f>
        <v>0</v>
      </c>
      <c r="J478" s="6">
        <f t="shared" ca="1" si="89"/>
        <v>0</v>
      </c>
      <c r="K478" s="6">
        <f t="shared" si="90"/>
        <v>0</v>
      </c>
      <c r="L478" s="10">
        <f ca="1">VLOOKUP(C478,Zwangerschapsverlof!$B$66:$B$72,1,1)</f>
        <v>0</v>
      </c>
      <c r="M478" s="10">
        <f ca="1">INDEX(Zwangerschapsverlof!$C$66:$C$72,N478)</f>
        <v>0</v>
      </c>
      <c r="N478" s="89">
        <f ca="1">MATCH(L478,Zwangerschapsverlof!$B$66:$B$72,0)</f>
        <v>1</v>
      </c>
      <c r="O478" s="6">
        <f t="shared" ca="1" si="87"/>
        <v>0</v>
      </c>
      <c r="P478" s="10">
        <f ca="1">VLOOKUP(C478,Zwangerschapsverlof!$B$80:$B$86,1,1)</f>
        <v>0</v>
      </c>
      <c r="Q478" s="10">
        <f ca="1">INDEX(Zwangerschapsverlof!$C$80:$C$86,R478)</f>
        <v>0</v>
      </c>
      <c r="R478" s="89">
        <f ca="1">MATCH(P478,Zwangerschapsverlof!$B$80:$B$86,0)</f>
        <v>1</v>
      </c>
      <c r="S478" s="6">
        <f t="shared" ca="1" si="88"/>
        <v>0</v>
      </c>
      <c r="T478" s="37">
        <f t="shared" ca="1" si="91"/>
        <v>0</v>
      </c>
      <c r="U478" s="49">
        <f t="shared" si="92"/>
        <v>0</v>
      </c>
      <c r="V478" s="37">
        <f ca="1">IF(AND(H478=0,I478=0,O478=1),INDEX(Zwangerschapsverlof!$B$66:$K$72,N478,3+D478),0)</f>
        <v>0</v>
      </c>
      <c r="W478" s="37">
        <f ca="1">IF(AND(H478=0,I478=0,S478=1),INDEX(Zwangerschapsverlof!$B$80:$K$86,R478,3+D478),0)</f>
        <v>0</v>
      </c>
      <c r="X478" s="110">
        <f t="shared" ca="1" si="93"/>
        <v>12</v>
      </c>
    </row>
    <row r="479" spans="2:24">
      <c r="B479" s="48">
        <f t="shared" ca="1" si="84"/>
        <v>45351</v>
      </c>
      <c r="C479" s="10">
        <f t="shared" ca="1" si="94"/>
        <v>45351</v>
      </c>
      <c r="D479" s="6">
        <f t="shared" ca="1" si="85"/>
        <v>4</v>
      </c>
      <c r="E479" s="10">
        <f ca="1">VLOOKUP(C479,Vakantie!O:O,1,1)</f>
        <v>45332</v>
      </c>
      <c r="F479" s="10">
        <f ca="1">INDEX(Vakantie!P:P,MATCH(E479,Vakantie!O:O,0))</f>
        <v>45340</v>
      </c>
      <c r="G479" s="6" t="str">
        <f ca="1">INDEX(Vakantie!Q:Q,MATCH(E479,Vakantie!O:O,0))</f>
        <v>Voorjaar</v>
      </c>
      <c r="H479" s="6">
        <f t="shared" ca="1" si="86"/>
        <v>0</v>
      </c>
      <c r="I479" s="6">
        <f ca="1">IFERROR(  MIN(1, VLOOKUP(C479,Vakantie!Z:Z,1,0)   ),0)</f>
        <v>0</v>
      </c>
      <c r="J479" s="6">
        <f t="shared" ca="1" si="89"/>
        <v>0</v>
      </c>
      <c r="K479" s="6">
        <f t="shared" si="90"/>
        <v>0</v>
      </c>
      <c r="L479" s="10">
        <f ca="1">VLOOKUP(C479,Zwangerschapsverlof!$B$66:$B$72,1,1)</f>
        <v>0</v>
      </c>
      <c r="M479" s="10">
        <f ca="1">INDEX(Zwangerschapsverlof!$C$66:$C$72,N479)</f>
        <v>0</v>
      </c>
      <c r="N479" s="89">
        <f ca="1">MATCH(L479,Zwangerschapsverlof!$B$66:$B$72,0)</f>
        <v>1</v>
      </c>
      <c r="O479" s="6">
        <f t="shared" ca="1" si="87"/>
        <v>0</v>
      </c>
      <c r="P479" s="10">
        <f ca="1">VLOOKUP(C479,Zwangerschapsverlof!$B$80:$B$86,1,1)</f>
        <v>0</v>
      </c>
      <c r="Q479" s="10">
        <f ca="1">INDEX(Zwangerschapsverlof!$C$80:$C$86,R479)</f>
        <v>0</v>
      </c>
      <c r="R479" s="89">
        <f ca="1">MATCH(P479,Zwangerschapsverlof!$B$80:$B$86,0)</f>
        <v>1</v>
      </c>
      <c r="S479" s="6">
        <f t="shared" ca="1" si="88"/>
        <v>0</v>
      </c>
      <c r="T479" s="37">
        <f t="shared" ca="1" si="91"/>
        <v>0</v>
      </c>
      <c r="U479" s="49">
        <f t="shared" si="92"/>
        <v>0</v>
      </c>
      <c r="V479" s="37">
        <f ca="1">IF(AND(H479=0,I479=0,O479=1),INDEX(Zwangerschapsverlof!$B$66:$K$72,N479,3+D479),0)</f>
        <v>0</v>
      </c>
      <c r="W479" s="37">
        <f ca="1">IF(AND(H479=0,I479=0,S479=1),INDEX(Zwangerschapsverlof!$B$80:$K$86,R479,3+D479),0)</f>
        <v>0</v>
      </c>
      <c r="X479" s="110">
        <f t="shared" ca="1" si="93"/>
        <v>12</v>
      </c>
    </row>
    <row r="480" spans="2:24">
      <c r="B480" s="48">
        <f t="shared" ca="1" si="84"/>
        <v>45352</v>
      </c>
      <c r="C480" s="10">
        <f t="shared" ca="1" si="94"/>
        <v>45352</v>
      </c>
      <c r="D480" s="6">
        <f t="shared" ca="1" si="85"/>
        <v>5</v>
      </c>
      <c r="E480" s="10">
        <f ca="1">VLOOKUP(C480,Vakantie!O:O,1,1)</f>
        <v>45332</v>
      </c>
      <c r="F480" s="10">
        <f ca="1">INDEX(Vakantie!P:P,MATCH(E480,Vakantie!O:O,0))</f>
        <v>45340</v>
      </c>
      <c r="G480" s="6" t="str">
        <f ca="1">INDEX(Vakantie!Q:Q,MATCH(E480,Vakantie!O:O,0))</f>
        <v>Voorjaar</v>
      </c>
      <c r="H480" s="6">
        <f t="shared" ca="1" si="86"/>
        <v>0</v>
      </c>
      <c r="I480" s="6">
        <f ca="1">IFERROR(  MIN(1, VLOOKUP(C480,Vakantie!Z:Z,1,0)   ),0)</f>
        <v>0</v>
      </c>
      <c r="J480" s="6">
        <f t="shared" ca="1" si="89"/>
        <v>0</v>
      </c>
      <c r="K480" s="6">
        <f t="shared" si="90"/>
        <v>0</v>
      </c>
      <c r="L480" s="10">
        <f ca="1">VLOOKUP(C480,Zwangerschapsverlof!$B$66:$B$72,1,1)</f>
        <v>0</v>
      </c>
      <c r="M480" s="10">
        <f ca="1">INDEX(Zwangerschapsverlof!$C$66:$C$72,N480)</f>
        <v>0</v>
      </c>
      <c r="N480" s="89">
        <f ca="1">MATCH(L480,Zwangerschapsverlof!$B$66:$B$72,0)</f>
        <v>1</v>
      </c>
      <c r="O480" s="6">
        <f t="shared" ca="1" si="87"/>
        <v>0</v>
      </c>
      <c r="P480" s="10">
        <f ca="1">VLOOKUP(C480,Zwangerschapsverlof!$B$80:$B$86,1,1)</f>
        <v>0</v>
      </c>
      <c r="Q480" s="10">
        <f ca="1">INDEX(Zwangerschapsverlof!$C$80:$C$86,R480)</f>
        <v>0</v>
      </c>
      <c r="R480" s="89">
        <f ca="1">MATCH(P480,Zwangerschapsverlof!$B$80:$B$86,0)</f>
        <v>1</v>
      </c>
      <c r="S480" s="6">
        <f t="shared" ca="1" si="88"/>
        <v>0</v>
      </c>
      <c r="T480" s="37">
        <f t="shared" ca="1" si="91"/>
        <v>0</v>
      </c>
      <c r="U480" s="49">
        <f t="shared" si="92"/>
        <v>0</v>
      </c>
      <c r="V480" s="37">
        <f ca="1">IF(AND(H480=0,I480=0,O480=1),INDEX(Zwangerschapsverlof!$B$66:$K$72,N480,3+D480),0)</f>
        <v>0</v>
      </c>
      <c r="W480" s="37">
        <f ca="1">IF(AND(H480=0,I480=0,S480=1),INDEX(Zwangerschapsverlof!$B$80:$K$86,R480,3+D480),0)</f>
        <v>0</v>
      </c>
      <c r="X480" s="110">
        <f t="shared" ca="1" si="93"/>
        <v>12</v>
      </c>
    </row>
    <row r="481" spans="2:24">
      <c r="B481" s="48">
        <f t="shared" ca="1" si="84"/>
        <v>45353</v>
      </c>
      <c r="C481" s="10">
        <f t="shared" ca="1" si="94"/>
        <v>45353</v>
      </c>
      <c r="D481" s="6">
        <f t="shared" ca="1" si="85"/>
        <v>6</v>
      </c>
      <c r="E481" s="10">
        <f ca="1">VLOOKUP(C481,Vakantie!O:O,1,1)</f>
        <v>45332</v>
      </c>
      <c r="F481" s="10">
        <f ca="1">INDEX(Vakantie!P:P,MATCH(E481,Vakantie!O:O,0))</f>
        <v>45340</v>
      </c>
      <c r="G481" s="6" t="str">
        <f ca="1">INDEX(Vakantie!Q:Q,MATCH(E481,Vakantie!O:O,0))</f>
        <v>Voorjaar</v>
      </c>
      <c r="H481" s="6">
        <f t="shared" ca="1" si="86"/>
        <v>0</v>
      </c>
      <c r="I481" s="6">
        <f ca="1">IFERROR(  MIN(1, VLOOKUP(C481,Vakantie!Z:Z,1,0)   ),0)</f>
        <v>0</v>
      </c>
      <c r="J481" s="6">
        <f t="shared" ca="1" si="89"/>
        <v>0</v>
      </c>
      <c r="K481" s="6">
        <f t="shared" si="90"/>
        <v>0</v>
      </c>
      <c r="L481" s="10">
        <f ca="1">VLOOKUP(C481,Zwangerschapsverlof!$B$66:$B$72,1,1)</f>
        <v>0</v>
      </c>
      <c r="M481" s="10">
        <f ca="1">INDEX(Zwangerschapsverlof!$C$66:$C$72,N481)</f>
        <v>0</v>
      </c>
      <c r="N481" s="89">
        <f ca="1">MATCH(L481,Zwangerschapsverlof!$B$66:$B$72,0)</f>
        <v>1</v>
      </c>
      <c r="O481" s="6">
        <f t="shared" ca="1" si="87"/>
        <v>0</v>
      </c>
      <c r="P481" s="10">
        <f ca="1">VLOOKUP(C481,Zwangerschapsverlof!$B$80:$B$86,1,1)</f>
        <v>0</v>
      </c>
      <c r="Q481" s="10">
        <f ca="1">INDEX(Zwangerschapsverlof!$C$80:$C$86,R481)</f>
        <v>0</v>
      </c>
      <c r="R481" s="89">
        <f ca="1">MATCH(P481,Zwangerschapsverlof!$B$80:$B$86,0)</f>
        <v>1</v>
      </c>
      <c r="S481" s="6">
        <f t="shared" ca="1" si="88"/>
        <v>0</v>
      </c>
      <c r="T481" s="37">
        <f t="shared" ca="1" si="91"/>
        <v>0</v>
      </c>
      <c r="U481" s="49">
        <f t="shared" si="92"/>
        <v>0</v>
      </c>
      <c r="V481" s="37">
        <f ca="1">IF(AND(H481=0,I481=0,O481=1),INDEX(Zwangerschapsverlof!$B$66:$K$72,N481,3+D481),0)</f>
        <v>0</v>
      </c>
      <c r="W481" s="37">
        <f ca="1">IF(AND(H481=0,I481=0,S481=1),INDEX(Zwangerschapsverlof!$B$80:$K$86,R481,3+D481),0)</f>
        <v>0</v>
      </c>
      <c r="X481" s="110">
        <f t="shared" ca="1" si="93"/>
        <v>12</v>
      </c>
    </row>
    <row r="482" spans="2:24">
      <c r="B482" s="48">
        <f t="shared" ca="1" si="84"/>
        <v>45354</v>
      </c>
      <c r="C482" s="10">
        <f t="shared" ca="1" si="94"/>
        <v>45354</v>
      </c>
      <c r="D482" s="6">
        <f t="shared" ca="1" si="85"/>
        <v>7</v>
      </c>
      <c r="E482" s="10">
        <f ca="1">VLOOKUP(C482,Vakantie!O:O,1,1)</f>
        <v>45332</v>
      </c>
      <c r="F482" s="10">
        <f ca="1">INDEX(Vakantie!P:P,MATCH(E482,Vakantie!O:O,0))</f>
        <v>45340</v>
      </c>
      <c r="G482" s="6" t="str">
        <f ca="1">INDEX(Vakantie!Q:Q,MATCH(E482,Vakantie!O:O,0))</f>
        <v>Voorjaar</v>
      </c>
      <c r="H482" s="6">
        <f t="shared" ca="1" si="86"/>
        <v>0</v>
      </c>
      <c r="I482" s="6">
        <f ca="1">IFERROR(  MIN(1, VLOOKUP(C482,Vakantie!Z:Z,1,0)   ),0)</f>
        <v>0</v>
      </c>
      <c r="J482" s="6">
        <f t="shared" ca="1" si="89"/>
        <v>0</v>
      </c>
      <c r="K482" s="6">
        <f t="shared" si="90"/>
        <v>0</v>
      </c>
      <c r="L482" s="10">
        <f ca="1">VLOOKUP(C482,Zwangerschapsverlof!$B$66:$B$72,1,1)</f>
        <v>0</v>
      </c>
      <c r="M482" s="10">
        <f ca="1">INDEX(Zwangerschapsverlof!$C$66:$C$72,N482)</f>
        <v>0</v>
      </c>
      <c r="N482" s="89">
        <f ca="1">MATCH(L482,Zwangerschapsverlof!$B$66:$B$72,0)</f>
        <v>1</v>
      </c>
      <c r="O482" s="6">
        <f t="shared" ca="1" si="87"/>
        <v>0</v>
      </c>
      <c r="P482" s="10">
        <f ca="1">VLOOKUP(C482,Zwangerschapsverlof!$B$80:$B$86,1,1)</f>
        <v>0</v>
      </c>
      <c r="Q482" s="10">
        <f ca="1">INDEX(Zwangerschapsverlof!$C$80:$C$86,R482)</f>
        <v>0</v>
      </c>
      <c r="R482" s="89">
        <f ca="1">MATCH(P482,Zwangerschapsverlof!$B$80:$B$86,0)</f>
        <v>1</v>
      </c>
      <c r="S482" s="6">
        <f t="shared" ca="1" si="88"/>
        <v>0</v>
      </c>
      <c r="T482" s="37">
        <f t="shared" ca="1" si="91"/>
        <v>0</v>
      </c>
      <c r="U482" s="49">
        <f t="shared" si="92"/>
        <v>0</v>
      </c>
      <c r="V482" s="37">
        <f ca="1">IF(AND(H482=0,I482=0,O482=1),INDEX(Zwangerschapsverlof!$B$66:$K$72,N482,3+D482),0)</f>
        <v>0</v>
      </c>
      <c r="W482" s="37">
        <f ca="1">IF(AND(H482=0,I482=0,S482=1),INDEX(Zwangerschapsverlof!$B$80:$K$86,R482,3+D482),0)</f>
        <v>0</v>
      </c>
      <c r="X482" s="110">
        <f t="shared" ca="1" si="93"/>
        <v>12</v>
      </c>
    </row>
    <row r="483" spans="2:24">
      <c r="B483" s="48">
        <f t="shared" ca="1" si="84"/>
        <v>45355</v>
      </c>
      <c r="C483" s="10">
        <f t="shared" ca="1" si="94"/>
        <v>45355</v>
      </c>
      <c r="D483" s="6">
        <f t="shared" ca="1" si="85"/>
        <v>1</v>
      </c>
      <c r="E483" s="10">
        <f ca="1">VLOOKUP(C483,Vakantie!O:O,1,1)</f>
        <v>45332</v>
      </c>
      <c r="F483" s="10">
        <f ca="1">INDEX(Vakantie!P:P,MATCH(E483,Vakantie!O:O,0))</f>
        <v>45340</v>
      </c>
      <c r="G483" s="6" t="str">
        <f ca="1">INDEX(Vakantie!Q:Q,MATCH(E483,Vakantie!O:O,0))</f>
        <v>Voorjaar</v>
      </c>
      <c r="H483" s="6">
        <f t="shared" ca="1" si="86"/>
        <v>0</v>
      </c>
      <c r="I483" s="6">
        <f ca="1">IFERROR(  MIN(1, VLOOKUP(C483,Vakantie!Z:Z,1,0)   ),0)</f>
        <v>0</v>
      </c>
      <c r="J483" s="6">
        <f t="shared" ca="1" si="89"/>
        <v>0</v>
      </c>
      <c r="K483" s="6">
        <f t="shared" si="90"/>
        <v>0</v>
      </c>
      <c r="L483" s="10">
        <f ca="1">VLOOKUP(C483,Zwangerschapsverlof!$B$66:$B$72,1,1)</f>
        <v>0</v>
      </c>
      <c r="M483" s="10">
        <f ca="1">INDEX(Zwangerschapsverlof!$C$66:$C$72,N483)</f>
        <v>0</v>
      </c>
      <c r="N483" s="89">
        <f ca="1">MATCH(L483,Zwangerschapsverlof!$B$66:$B$72,0)</f>
        <v>1</v>
      </c>
      <c r="O483" s="6">
        <f t="shared" ca="1" si="87"/>
        <v>0</v>
      </c>
      <c r="P483" s="10">
        <f ca="1">VLOOKUP(C483,Zwangerschapsverlof!$B$80:$B$86,1,1)</f>
        <v>0</v>
      </c>
      <c r="Q483" s="10">
        <f ca="1">INDEX(Zwangerschapsverlof!$C$80:$C$86,R483)</f>
        <v>0</v>
      </c>
      <c r="R483" s="89">
        <f ca="1">MATCH(P483,Zwangerschapsverlof!$B$80:$B$86,0)</f>
        <v>1</v>
      </c>
      <c r="S483" s="6">
        <f t="shared" ca="1" si="88"/>
        <v>0</v>
      </c>
      <c r="T483" s="37">
        <f t="shared" ca="1" si="91"/>
        <v>0</v>
      </c>
      <c r="U483" s="49">
        <f t="shared" si="92"/>
        <v>0</v>
      </c>
      <c r="V483" s="37">
        <f ca="1">IF(AND(H483=0,I483=0,O483=1),INDEX(Zwangerschapsverlof!$B$66:$K$72,N483,3+D483),0)</f>
        <v>0</v>
      </c>
      <c r="W483" s="37">
        <f ca="1">IF(AND(H483=0,I483=0,S483=1),INDEX(Zwangerschapsverlof!$B$80:$K$86,R483,3+D483),0)</f>
        <v>0</v>
      </c>
      <c r="X483" s="110">
        <f t="shared" ca="1" si="93"/>
        <v>12</v>
      </c>
    </row>
    <row r="484" spans="2:24">
      <c r="B484" s="48">
        <f t="shared" ca="1" si="84"/>
        <v>45356</v>
      </c>
      <c r="C484" s="10">
        <f t="shared" ca="1" si="94"/>
        <v>45356</v>
      </c>
      <c r="D484" s="6">
        <f t="shared" ca="1" si="85"/>
        <v>2</v>
      </c>
      <c r="E484" s="10">
        <f ca="1">VLOOKUP(C484,Vakantie!O:O,1,1)</f>
        <v>45332</v>
      </c>
      <c r="F484" s="10">
        <f ca="1">INDEX(Vakantie!P:P,MATCH(E484,Vakantie!O:O,0))</f>
        <v>45340</v>
      </c>
      <c r="G484" s="6" t="str">
        <f ca="1">INDEX(Vakantie!Q:Q,MATCH(E484,Vakantie!O:O,0))</f>
        <v>Voorjaar</v>
      </c>
      <c r="H484" s="6">
        <f t="shared" ca="1" si="86"/>
        <v>0</v>
      </c>
      <c r="I484" s="6">
        <f ca="1">IFERROR(  MIN(1, VLOOKUP(C484,Vakantie!Z:Z,1,0)   ),0)</f>
        <v>0</v>
      </c>
      <c r="J484" s="6">
        <f t="shared" ca="1" si="89"/>
        <v>0</v>
      </c>
      <c r="K484" s="6">
        <f t="shared" si="90"/>
        <v>0</v>
      </c>
      <c r="L484" s="10">
        <f ca="1">VLOOKUP(C484,Zwangerschapsverlof!$B$66:$B$72,1,1)</f>
        <v>0</v>
      </c>
      <c r="M484" s="10">
        <f ca="1">INDEX(Zwangerschapsverlof!$C$66:$C$72,N484)</f>
        <v>0</v>
      </c>
      <c r="N484" s="89">
        <f ca="1">MATCH(L484,Zwangerschapsverlof!$B$66:$B$72,0)</f>
        <v>1</v>
      </c>
      <c r="O484" s="6">
        <f t="shared" ca="1" si="87"/>
        <v>0</v>
      </c>
      <c r="P484" s="10">
        <f ca="1">VLOOKUP(C484,Zwangerschapsverlof!$B$80:$B$86,1,1)</f>
        <v>0</v>
      </c>
      <c r="Q484" s="10">
        <f ca="1">INDEX(Zwangerschapsverlof!$C$80:$C$86,R484)</f>
        <v>0</v>
      </c>
      <c r="R484" s="89">
        <f ca="1">MATCH(P484,Zwangerschapsverlof!$B$80:$B$86,0)</f>
        <v>1</v>
      </c>
      <c r="S484" s="6">
        <f t="shared" ca="1" si="88"/>
        <v>0</v>
      </c>
      <c r="T484" s="37">
        <f t="shared" ca="1" si="91"/>
        <v>0</v>
      </c>
      <c r="U484" s="49">
        <f t="shared" si="92"/>
        <v>0</v>
      </c>
      <c r="V484" s="37">
        <f ca="1">IF(AND(H484=0,I484=0,O484=1),INDEX(Zwangerschapsverlof!$B$66:$K$72,N484,3+D484),0)</f>
        <v>0</v>
      </c>
      <c r="W484" s="37">
        <f ca="1">IF(AND(H484=0,I484=0,S484=1),INDEX(Zwangerschapsverlof!$B$80:$K$86,R484,3+D484),0)</f>
        <v>0</v>
      </c>
      <c r="X484" s="110">
        <f t="shared" ca="1" si="93"/>
        <v>12</v>
      </c>
    </row>
    <row r="485" spans="2:24">
      <c r="B485" s="48">
        <f t="shared" ca="1" si="84"/>
        <v>45357</v>
      </c>
      <c r="C485" s="10">
        <f t="shared" ca="1" si="94"/>
        <v>45357</v>
      </c>
      <c r="D485" s="6">
        <f t="shared" ca="1" si="85"/>
        <v>3</v>
      </c>
      <c r="E485" s="10">
        <f ca="1">VLOOKUP(C485,Vakantie!O:O,1,1)</f>
        <v>45332</v>
      </c>
      <c r="F485" s="10">
        <f ca="1">INDEX(Vakantie!P:P,MATCH(E485,Vakantie!O:O,0))</f>
        <v>45340</v>
      </c>
      <c r="G485" s="6" t="str">
        <f ca="1">INDEX(Vakantie!Q:Q,MATCH(E485,Vakantie!O:O,0))</f>
        <v>Voorjaar</v>
      </c>
      <c r="H485" s="6">
        <f t="shared" ca="1" si="86"/>
        <v>0</v>
      </c>
      <c r="I485" s="6">
        <f ca="1">IFERROR(  MIN(1, VLOOKUP(C485,Vakantie!Z:Z,1,0)   ),0)</f>
        <v>0</v>
      </c>
      <c r="J485" s="6">
        <f t="shared" ca="1" si="89"/>
        <v>0</v>
      </c>
      <c r="K485" s="6">
        <f t="shared" si="90"/>
        <v>0</v>
      </c>
      <c r="L485" s="10">
        <f ca="1">VLOOKUP(C485,Zwangerschapsverlof!$B$66:$B$72,1,1)</f>
        <v>0</v>
      </c>
      <c r="M485" s="10">
        <f ca="1">INDEX(Zwangerschapsverlof!$C$66:$C$72,N485)</f>
        <v>0</v>
      </c>
      <c r="N485" s="89">
        <f ca="1">MATCH(L485,Zwangerschapsverlof!$B$66:$B$72,0)</f>
        <v>1</v>
      </c>
      <c r="O485" s="6">
        <f t="shared" ca="1" si="87"/>
        <v>0</v>
      </c>
      <c r="P485" s="10">
        <f ca="1">VLOOKUP(C485,Zwangerschapsverlof!$B$80:$B$86,1,1)</f>
        <v>0</v>
      </c>
      <c r="Q485" s="10">
        <f ca="1">INDEX(Zwangerschapsverlof!$C$80:$C$86,R485)</f>
        <v>0</v>
      </c>
      <c r="R485" s="89">
        <f ca="1">MATCH(P485,Zwangerschapsverlof!$B$80:$B$86,0)</f>
        <v>1</v>
      </c>
      <c r="S485" s="6">
        <f t="shared" ca="1" si="88"/>
        <v>0</v>
      </c>
      <c r="T485" s="37">
        <f t="shared" ca="1" si="91"/>
        <v>0</v>
      </c>
      <c r="U485" s="49">
        <f t="shared" si="92"/>
        <v>0</v>
      </c>
      <c r="V485" s="37">
        <f ca="1">IF(AND(H485=0,I485=0,O485=1),INDEX(Zwangerschapsverlof!$B$66:$K$72,N485,3+D485),0)</f>
        <v>0</v>
      </c>
      <c r="W485" s="37">
        <f ca="1">IF(AND(H485=0,I485=0,S485=1),INDEX(Zwangerschapsverlof!$B$80:$K$86,R485,3+D485),0)</f>
        <v>0</v>
      </c>
      <c r="X485" s="110">
        <f t="shared" ca="1" si="93"/>
        <v>12</v>
      </c>
    </row>
    <row r="486" spans="2:24">
      <c r="B486" s="48">
        <f t="shared" ca="1" si="84"/>
        <v>45358</v>
      </c>
      <c r="C486" s="10">
        <f t="shared" ca="1" si="94"/>
        <v>45358</v>
      </c>
      <c r="D486" s="6">
        <f t="shared" ca="1" si="85"/>
        <v>4</v>
      </c>
      <c r="E486" s="10">
        <f ca="1">VLOOKUP(C486,Vakantie!O:O,1,1)</f>
        <v>45332</v>
      </c>
      <c r="F486" s="10">
        <f ca="1">INDEX(Vakantie!P:P,MATCH(E486,Vakantie!O:O,0))</f>
        <v>45340</v>
      </c>
      <c r="G486" s="6" t="str">
        <f ca="1">INDEX(Vakantie!Q:Q,MATCH(E486,Vakantie!O:O,0))</f>
        <v>Voorjaar</v>
      </c>
      <c r="H486" s="6">
        <f t="shared" ca="1" si="86"/>
        <v>0</v>
      </c>
      <c r="I486" s="6">
        <f ca="1">IFERROR(  MIN(1, VLOOKUP(C486,Vakantie!Z:Z,1,0)   ),0)</f>
        <v>0</v>
      </c>
      <c r="J486" s="6">
        <f t="shared" ca="1" si="89"/>
        <v>0</v>
      </c>
      <c r="K486" s="6">
        <f t="shared" si="90"/>
        <v>0</v>
      </c>
      <c r="L486" s="10">
        <f ca="1">VLOOKUP(C486,Zwangerschapsverlof!$B$66:$B$72,1,1)</f>
        <v>0</v>
      </c>
      <c r="M486" s="10">
        <f ca="1">INDEX(Zwangerschapsverlof!$C$66:$C$72,N486)</f>
        <v>0</v>
      </c>
      <c r="N486" s="89">
        <f ca="1">MATCH(L486,Zwangerschapsverlof!$B$66:$B$72,0)</f>
        <v>1</v>
      </c>
      <c r="O486" s="6">
        <f t="shared" ca="1" si="87"/>
        <v>0</v>
      </c>
      <c r="P486" s="10">
        <f ca="1">VLOOKUP(C486,Zwangerschapsverlof!$B$80:$B$86,1,1)</f>
        <v>0</v>
      </c>
      <c r="Q486" s="10">
        <f ca="1">INDEX(Zwangerschapsverlof!$C$80:$C$86,R486)</f>
        <v>0</v>
      </c>
      <c r="R486" s="89">
        <f ca="1">MATCH(P486,Zwangerschapsverlof!$B$80:$B$86,0)</f>
        <v>1</v>
      </c>
      <c r="S486" s="6">
        <f t="shared" ca="1" si="88"/>
        <v>0</v>
      </c>
      <c r="T486" s="37">
        <f t="shared" ca="1" si="91"/>
        <v>0</v>
      </c>
      <c r="U486" s="49">
        <f t="shared" si="92"/>
        <v>0</v>
      </c>
      <c r="V486" s="37">
        <f ca="1">IF(AND(H486=0,I486=0,O486=1),INDEX(Zwangerschapsverlof!$B$66:$K$72,N486,3+D486),0)</f>
        <v>0</v>
      </c>
      <c r="W486" s="37">
        <f ca="1">IF(AND(H486=0,I486=0,S486=1),INDEX(Zwangerschapsverlof!$B$80:$K$86,R486,3+D486),0)</f>
        <v>0</v>
      </c>
      <c r="X486" s="110">
        <f t="shared" ca="1" si="93"/>
        <v>12</v>
      </c>
    </row>
    <row r="487" spans="2:24">
      <c r="B487" s="48">
        <f t="shared" ca="1" si="84"/>
        <v>45359</v>
      </c>
      <c r="C487" s="10">
        <f t="shared" ca="1" si="94"/>
        <v>45359</v>
      </c>
      <c r="D487" s="6">
        <f t="shared" ca="1" si="85"/>
        <v>5</v>
      </c>
      <c r="E487" s="10">
        <f ca="1">VLOOKUP(C487,Vakantie!O:O,1,1)</f>
        <v>45332</v>
      </c>
      <c r="F487" s="10">
        <f ca="1">INDEX(Vakantie!P:P,MATCH(E487,Vakantie!O:O,0))</f>
        <v>45340</v>
      </c>
      <c r="G487" s="6" t="str">
        <f ca="1">INDEX(Vakantie!Q:Q,MATCH(E487,Vakantie!O:O,0))</f>
        <v>Voorjaar</v>
      </c>
      <c r="H487" s="6">
        <f t="shared" ca="1" si="86"/>
        <v>0</v>
      </c>
      <c r="I487" s="6">
        <f ca="1">IFERROR(  MIN(1, VLOOKUP(C487,Vakantie!Z:Z,1,0)   ),0)</f>
        <v>0</v>
      </c>
      <c r="J487" s="6">
        <f t="shared" ca="1" si="89"/>
        <v>0</v>
      </c>
      <c r="K487" s="6">
        <f t="shared" si="90"/>
        <v>0</v>
      </c>
      <c r="L487" s="10">
        <f ca="1">VLOOKUP(C487,Zwangerschapsverlof!$B$66:$B$72,1,1)</f>
        <v>0</v>
      </c>
      <c r="M487" s="10">
        <f ca="1">INDEX(Zwangerschapsverlof!$C$66:$C$72,N487)</f>
        <v>0</v>
      </c>
      <c r="N487" s="89">
        <f ca="1">MATCH(L487,Zwangerschapsverlof!$B$66:$B$72,0)</f>
        <v>1</v>
      </c>
      <c r="O487" s="6">
        <f t="shared" ca="1" si="87"/>
        <v>0</v>
      </c>
      <c r="P487" s="10">
        <f ca="1">VLOOKUP(C487,Zwangerschapsverlof!$B$80:$B$86,1,1)</f>
        <v>0</v>
      </c>
      <c r="Q487" s="10">
        <f ca="1">INDEX(Zwangerschapsverlof!$C$80:$C$86,R487)</f>
        <v>0</v>
      </c>
      <c r="R487" s="89">
        <f ca="1">MATCH(P487,Zwangerschapsverlof!$B$80:$B$86,0)</f>
        <v>1</v>
      </c>
      <c r="S487" s="6">
        <f t="shared" ca="1" si="88"/>
        <v>0</v>
      </c>
      <c r="T487" s="37">
        <f t="shared" ca="1" si="91"/>
        <v>0</v>
      </c>
      <c r="U487" s="49">
        <f t="shared" si="92"/>
        <v>0</v>
      </c>
      <c r="V487" s="37">
        <f ca="1">IF(AND(H487=0,I487=0,O487=1),INDEX(Zwangerschapsverlof!$B$66:$K$72,N487,3+D487),0)</f>
        <v>0</v>
      </c>
      <c r="W487" s="37">
        <f ca="1">IF(AND(H487=0,I487=0,S487=1),INDEX(Zwangerschapsverlof!$B$80:$K$86,R487,3+D487),0)</f>
        <v>0</v>
      </c>
      <c r="X487" s="110">
        <f t="shared" ca="1" si="93"/>
        <v>12</v>
      </c>
    </row>
    <row r="488" spans="2:24">
      <c r="B488" s="48">
        <f t="shared" ca="1" si="84"/>
        <v>45360</v>
      </c>
      <c r="C488" s="10">
        <f t="shared" ca="1" si="94"/>
        <v>45360</v>
      </c>
      <c r="D488" s="6">
        <f t="shared" ca="1" si="85"/>
        <v>6</v>
      </c>
      <c r="E488" s="10">
        <f ca="1">VLOOKUP(C488,Vakantie!O:O,1,1)</f>
        <v>45332</v>
      </c>
      <c r="F488" s="10">
        <f ca="1">INDEX(Vakantie!P:P,MATCH(E488,Vakantie!O:O,0))</f>
        <v>45340</v>
      </c>
      <c r="G488" s="6" t="str">
        <f ca="1">INDEX(Vakantie!Q:Q,MATCH(E488,Vakantie!O:O,0))</f>
        <v>Voorjaar</v>
      </c>
      <c r="H488" s="6">
        <f t="shared" ca="1" si="86"/>
        <v>0</v>
      </c>
      <c r="I488" s="6">
        <f ca="1">IFERROR(  MIN(1, VLOOKUP(C488,Vakantie!Z:Z,1,0)   ),0)</f>
        <v>0</v>
      </c>
      <c r="J488" s="6">
        <f t="shared" ca="1" si="89"/>
        <v>0</v>
      </c>
      <c r="K488" s="6">
        <f t="shared" si="90"/>
        <v>0</v>
      </c>
      <c r="L488" s="10">
        <f ca="1">VLOOKUP(C488,Zwangerschapsverlof!$B$66:$B$72,1,1)</f>
        <v>0</v>
      </c>
      <c r="M488" s="10">
        <f ca="1">INDEX(Zwangerschapsverlof!$C$66:$C$72,N488)</f>
        <v>0</v>
      </c>
      <c r="N488" s="89">
        <f ca="1">MATCH(L488,Zwangerschapsverlof!$B$66:$B$72,0)</f>
        <v>1</v>
      </c>
      <c r="O488" s="6">
        <f t="shared" ca="1" si="87"/>
        <v>0</v>
      </c>
      <c r="P488" s="10">
        <f ca="1">VLOOKUP(C488,Zwangerschapsverlof!$B$80:$B$86,1,1)</f>
        <v>0</v>
      </c>
      <c r="Q488" s="10">
        <f ca="1">INDEX(Zwangerschapsverlof!$C$80:$C$86,R488)</f>
        <v>0</v>
      </c>
      <c r="R488" s="89">
        <f ca="1">MATCH(P488,Zwangerschapsverlof!$B$80:$B$86,0)</f>
        <v>1</v>
      </c>
      <c r="S488" s="6">
        <f t="shared" ca="1" si="88"/>
        <v>0</v>
      </c>
      <c r="T488" s="37">
        <f t="shared" ca="1" si="91"/>
        <v>0</v>
      </c>
      <c r="U488" s="49">
        <f t="shared" si="92"/>
        <v>0</v>
      </c>
      <c r="V488" s="37">
        <f ca="1">IF(AND(H488=0,I488=0,O488=1),INDEX(Zwangerschapsverlof!$B$66:$K$72,N488,3+D488),0)</f>
        <v>0</v>
      </c>
      <c r="W488" s="37">
        <f ca="1">IF(AND(H488=0,I488=0,S488=1),INDEX(Zwangerschapsverlof!$B$80:$K$86,R488,3+D488),0)</f>
        <v>0</v>
      </c>
      <c r="X488" s="110">
        <f t="shared" ca="1" si="93"/>
        <v>12</v>
      </c>
    </row>
    <row r="489" spans="2:24">
      <c r="B489" s="48">
        <f t="shared" ca="1" si="84"/>
        <v>45361</v>
      </c>
      <c r="C489" s="10">
        <f t="shared" ca="1" si="94"/>
        <v>45361</v>
      </c>
      <c r="D489" s="6">
        <f t="shared" ca="1" si="85"/>
        <v>7</v>
      </c>
      <c r="E489" s="10">
        <f ca="1">VLOOKUP(C489,Vakantie!O:O,1,1)</f>
        <v>45332</v>
      </c>
      <c r="F489" s="10">
        <f ca="1">INDEX(Vakantie!P:P,MATCH(E489,Vakantie!O:O,0))</f>
        <v>45340</v>
      </c>
      <c r="G489" s="6" t="str">
        <f ca="1">INDEX(Vakantie!Q:Q,MATCH(E489,Vakantie!O:O,0))</f>
        <v>Voorjaar</v>
      </c>
      <c r="H489" s="6">
        <f t="shared" ca="1" si="86"/>
        <v>0</v>
      </c>
      <c r="I489" s="6">
        <f ca="1">IFERROR(  MIN(1, VLOOKUP(C489,Vakantie!Z:Z,1,0)   ),0)</f>
        <v>0</v>
      </c>
      <c r="J489" s="6">
        <f t="shared" ca="1" si="89"/>
        <v>0</v>
      </c>
      <c r="K489" s="6">
        <f t="shared" si="90"/>
        <v>0</v>
      </c>
      <c r="L489" s="10">
        <f ca="1">VLOOKUP(C489,Zwangerschapsverlof!$B$66:$B$72,1,1)</f>
        <v>0</v>
      </c>
      <c r="M489" s="10">
        <f ca="1">INDEX(Zwangerschapsverlof!$C$66:$C$72,N489)</f>
        <v>0</v>
      </c>
      <c r="N489" s="89">
        <f ca="1">MATCH(L489,Zwangerschapsverlof!$B$66:$B$72,0)</f>
        <v>1</v>
      </c>
      <c r="O489" s="6">
        <f t="shared" ca="1" si="87"/>
        <v>0</v>
      </c>
      <c r="P489" s="10">
        <f ca="1">VLOOKUP(C489,Zwangerschapsverlof!$B$80:$B$86,1,1)</f>
        <v>0</v>
      </c>
      <c r="Q489" s="10">
        <f ca="1">INDEX(Zwangerschapsverlof!$C$80:$C$86,R489)</f>
        <v>0</v>
      </c>
      <c r="R489" s="89">
        <f ca="1">MATCH(P489,Zwangerschapsverlof!$B$80:$B$86,0)</f>
        <v>1</v>
      </c>
      <c r="S489" s="6">
        <f t="shared" ca="1" si="88"/>
        <v>0</v>
      </c>
      <c r="T489" s="37">
        <f t="shared" ca="1" si="91"/>
        <v>0</v>
      </c>
      <c r="U489" s="49">
        <f t="shared" si="92"/>
        <v>0</v>
      </c>
      <c r="V489" s="37">
        <f ca="1">IF(AND(H489=0,I489=0,O489=1),INDEX(Zwangerschapsverlof!$B$66:$K$72,N489,3+D489),0)</f>
        <v>0</v>
      </c>
      <c r="W489" s="37">
        <f ca="1">IF(AND(H489=0,I489=0,S489=1),INDEX(Zwangerschapsverlof!$B$80:$K$86,R489,3+D489),0)</f>
        <v>0</v>
      </c>
      <c r="X489" s="110">
        <f t="shared" ca="1" si="93"/>
        <v>12</v>
      </c>
    </row>
    <row r="490" spans="2:24">
      <c r="B490" s="48">
        <f t="shared" ca="1" si="84"/>
        <v>45362</v>
      </c>
      <c r="C490" s="10">
        <f t="shared" ca="1" si="94"/>
        <v>45362</v>
      </c>
      <c r="D490" s="6">
        <f t="shared" ca="1" si="85"/>
        <v>1</v>
      </c>
      <c r="E490" s="10">
        <f ca="1">VLOOKUP(C490,Vakantie!O:O,1,1)</f>
        <v>45332</v>
      </c>
      <c r="F490" s="10">
        <f ca="1">INDEX(Vakantie!P:P,MATCH(E490,Vakantie!O:O,0))</f>
        <v>45340</v>
      </c>
      <c r="G490" s="6" t="str">
        <f ca="1">INDEX(Vakantie!Q:Q,MATCH(E490,Vakantie!O:O,0))</f>
        <v>Voorjaar</v>
      </c>
      <c r="H490" s="6">
        <f t="shared" ca="1" si="86"/>
        <v>0</v>
      </c>
      <c r="I490" s="6">
        <f ca="1">IFERROR(  MIN(1, VLOOKUP(C490,Vakantie!Z:Z,1,0)   ),0)</f>
        <v>0</v>
      </c>
      <c r="J490" s="6">
        <f t="shared" ca="1" si="89"/>
        <v>0</v>
      </c>
      <c r="K490" s="6">
        <f t="shared" si="90"/>
        <v>0</v>
      </c>
      <c r="L490" s="10">
        <f ca="1">VLOOKUP(C490,Zwangerschapsverlof!$B$66:$B$72,1,1)</f>
        <v>0</v>
      </c>
      <c r="M490" s="10">
        <f ca="1">INDEX(Zwangerschapsverlof!$C$66:$C$72,N490)</f>
        <v>0</v>
      </c>
      <c r="N490" s="89">
        <f ca="1">MATCH(L490,Zwangerschapsverlof!$B$66:$B$72,0)</f>
        <v>1</v>
      </c>
      <c r="O490" s="6">
        <f t="shared" ca="1" si="87"/>
        <v>0</v>
      </c>
      <c r="P490" s="10">
        <f ca="1">VLOOKUP(C490,Zwangerschapsverlof!$B$80:$B$86,1,1)</f>
        <v>0</v>
      </c>
      <c r="Q490" s="10">
        <f ca="1">INDEX(Zwangerschapsverlof!$C$80:$C$86,R490)</f>
        <v>0</v>
      </c>
      <c r="R490" s="89">
        <f ca="1">MATCH(P490,Zwangerschapsverlof!$B$80:$B$86,0)</f>
        <v>1</v>
      </c>
      <c r="S490" s="6">
        <f t="shared" ca="1" si="88"/>
        <v>0</v>
      </c>
      <c r="T490" s="37">
        <f t="shared" ca="1" si="91"/>
        <v>0</v>
      </c>
      <c r="U490" s="49">
        <f t="shared" si="92"/>
        <v>0</v>
      </c>
      <c r="V490" s="37">
        <f ca="1">IF(AND(H490=0,I490=0,O490=1),INDEX(Zwangerschapsverlof!$B$66:$K$72,N490,3+D490),0)</f>
        <v>0</v>
      </c>
      <c r="W490" s="37">
        <f ca="1">IF(AND(H490=0,I490=0,S490=1),INDEX(Zwangerschapsverlof!$B$80:$K$86,R490,3+D490),0)</f>
        <v>0</v>
      </c>
      <c r="X490" s="110">
        <f t="shared" ca="1" si="93"/>
        <v>12</v>
      </c>
    </row>
    <row r="491" spans="2:24">
      <c r="B491" s="48">
        <f t="shared" ca="1" si="84"/>
        <v>45363</v>
      </c>
      <c r="C491" s="10">
        <f t="shared" ca="1" si="94"/>
        <v>45363</v>
      </c>
      <c r="D491" s="6">
        <f t="shared" ca="1" si="85"/>
        <v>2</v>
      </c>
      <c r="E491" s="10">
        <f ca="1">VLOOKUP(C491,Vakantie!O:O,1,1)</f>
        <v>45332</v>
      </c>
      <c r="F491" s="10">
        <f ca="1">INDEX(Vakantie!P:P,MATCH(E491,Vakantie!O:O,0))</f>
        <v>45340</v>
      </c>
      <c r="G491" s="6" t="str">
        <f ca="1">INDEX(Vakantie!Q:Q,MATCH(E491,Vakantie!O:O,0))</f>
        <v>Voorjaar</v>
      </c>
      <c r="H491" s="6">
        <f t="shared" ca="1" si="86"/>
        <v>0</v>
      </c>
      <c r="I491" s="6">
        <f ca="1">IFERROR(  MIN(1, VLOOKUP(C491,Vakantie!Z:Z,1,0)   ),0)</f>
        <v>0</v>
      </c>
      <c r="J491" s="6">
        <f t="shared" ca="1" si="89"/>
        <v>0</v>
      </c>
      <c r="K491" s="6">
        <f t="shared" si="90"/>
        <v>0</v>
      </c>
      <c r="L491" s="10">
        <f ca="1">VLOOKUP(C491,Zwangerschapsverlof!$B$66:$B$72,1,1)</f>
        <v>0</v>
      </c>
      <c r="M491" s="10">
        <f ca="1">INDEX(Zwangerschapsverlof!$C$66:$C$72,N491)</f>
        <v>0</v>
      </c>
      <c r="N491" s="89">
        <f ca="1">MATCH(L491,Zwangerschapsverlof!$B$66:$B$72,0)</f>
        <v>1</v>
      </c>
      <c r="O491" s="6">
        <f t="shared" ca="1" si="87"/>
        <v>0</v>
      </c>
      <c r="P491" s="10">
        <f ca="1">VLOOKUP(C491,Zwangerschapsverlof!$B$80:$B$86,1,1)</f>
        <v>0</v>
      </c>
      <c r="Q491" s="10">
        <f ca="1">INDEX(Zwangerschapsverlof!$C$80:$C$86,R491)</f>
        <v>0</v>
      </c>
      <c r="R491" s="89">
        <f ca="1">MATCH(P491,Zwangerschapsverlof!$B$80:$B$86,0)</f>
        <v>1</v>
      </c>
      <c r="S491" s="6">
        <f t="shared" ca="1" si="88"/>
        <v>0</v>
      </c>
      <c r="T491" s="37">
        <f t="shared" ca="1" si="91"/>
        <v>0</v>
      </c>
      <c r="U491" s="49">
        <f t="shared" si="92"/>
        <v>0</v>
      </c>
      <c r="V491" s="37">
        <f ca="1">IF(AND(H491=0,I491=0,O491=1),INDEX(Zwangerschapsverlof!$B$66:$K$72,N491,3+D491),0)</f>
        <v>0</v>
      </c>
      <c r="W491" s="37">
        <f ca="1">IF(AND(H491=0,I491=0,S491=1),INDEX(Zwangerschapsverlof!$B$80:$K$86,R491,3+D491),0)</f>
        <v>0</v>
      </c>
      <c r="X491" s="110">
        <f t="shared" ca="1" si="93"/>
        <v>12</v>
      </c>
    </row>
    <row r="492" spans="2:24">
      <c r="B492" s="48">
        <f t="shared" ca="1" si="84"/>
        <v>45364</v>
      </c>
      <c r="C492" s="10">
        <f t="shared" ca="1" si="94"/>
        <v>45364</v>
      </c>
      <c r="D492" s="6">
        <f t="shared" ca="1" si="85"/>
        <v>3</v>
      </c>
      <c r="E492" s="10">
        <f ca="1">VLOOKUP(C492,Vakantie!O:O,1,1)</f>
        <v>45332</v>
      </c>
      <c r="F492" s="10">
        <f ca="1">INDEX(Vakantie!P:P,MATCH(E492,Vakantie!O:O,0))</f>
        <v>45340</v>
      </c>
      <c r="G492" s="6" t="str">
        <f ca="1">INDEX(Vakantie!Q:Q,MATCH(E492,Vakantie!O:O,0))</f>
        <v>Voorjaar</v>
      </c>
      <c r="H492" s="6">
        <f t="shared" ca="1" si="86"/>
        <v>0</v>
      </c>
      <c r="I492" s="6">
        <f ca="1">IFERROR(  MIN(1, VLOOKUP(C492,Vakantie!Z:Z,1,0)   ),0)</f>
        <v>0</v>
      </c>
      <c r="J492" s="6">
        <f t="shared" ca="1" si="89"/>
        <v>0</v>
      </c>
      <c r="K492" s="6">
        <f t="shared" si="90"/>
        <v>0</v>
      </c>
      <c r="L492" s="10">
        <f ca="1">VLOOKUP(C492,Zwangerschapsverlof!$B$66:$B$72,1,1)</f>
        <v>0</v>
      </c>
      <c r="M492" s="10">
        <f ca="1">INDEX(Zwangerschapsverlof!$C$66:$C$72,N492)</f>
        <v>0</v>
      </c>
      <c r="N492" s="89">
        <f ca="1">MATCH(L492,Zwangerschapsverlof!$B$66:$B$72,0)</f>
        <v>1</v>
      </c>
      <c r="O492" s="6">
        <f t="shared" ca="1" si="87"/>
        <v>0</v>
      </c>
      <c r="P492" s="10">
        <f ca="1">VLOOKUP(C492,Zwangerschapsverlof!$B$80:$B$86,1,1)</f>
        <v>0</v>
      </c>
      <c r="Q492" s="10">
        <f ca="1">INDEX(Zwangerschapsverlof!$C$80:$C$86,R492)</f>
        <v>0</v>
      </c>
      <c r="R492" s="89">
        <f ca="1">MATCH(P492,Zwangerschapsverlof!$B$80:$B$86,0)</f>
        <v>1</v>
      </c>
      <c r="S492" s="6">
        <f t="shared" ca="1" si="88"/>
        <v>0</v>
      </c>
      <c r="T492" s="37">
        <f t="shared" ca="1" si="91"/>
        <v>0</v>
      </c>
      <c r="U492" s="49">
        <f t="shared" si="92"/>
        <v>0</v>
      </c>
      <c r="V492" s="37">
        <f ca="1">IF(AND(H492=0,I492=0,O492=1),INDEX(Zwangerschapsverlof!$B$66:$K$72,N492,3+D492),0)</f>
        <v>0</v>
      </c>
      <c r="W492" s="37">
        <f ca="1">IF(AND(H492=0,I492=0,S492=1),INDEX(Zwangerschapsverlof!$B$80:$K$86,R492,3+D492),0)</f>
        <v>0</v>
      </c>
      <c r="X492" s="110">
        <f t="shared" ca="1" si="93"/>
        <v>12</v>
      </c>
    </row>
    <row r="493" spans="2:24">
      <c r="B493" s="48">
        <f t="shared" ca="1" si="84"/>
        <v>45365</v>
      </c>
      <c r="C493" s="10">
        <f t="shared" ca="1" si="94"/>
        <v>45365</v>
      </c>
      <c r="D493" s="6">
        <f t="shared" ca="1" si="85"/>
        <v>4</v>
      </c>
      <c r="E493" s="10">
        <f ca="1">VLOOKUP(C493,Vakantie!O:O,1,1)</f>
        <v>45332</v>
      </c>
      <c r="F493" s="10">
        <f ca="1">INDEX(Vakantie!P:P,MATCH(E493,Vakantie!O:O,0))</f>
        <v>45340</v>
      </c>
      <c r="G493" s="6" t="str">
        <f ca="1">INDEX(Vakantie!Q:Q,MATCH(E493,Vakantie!O:O,0))</f>
        <v>Voorjaar</v>
      </c>
      <c r="H493" s="6">
        <f t="shared" ca="1" si="86"/>
        <v>0</v>
      </c>
      <c r="I493" s="6">
        <f ca="1">IFERROR(  MIN(1, VLOOKUP(C493,Vakantie!Z:Z,1,0)   ),0)</f>
        <v>0</v>
      </c>
      <c r="J493" s="6">
        <f t="shared" ca="1" si="89"/>
        <v>0</v>
      </c>
      <c r="K493" s="6">
        <f t="shared" si="90"/>
        <v>0</v>
      </c>
      <c r="L493" s="10">
        <f ca="1">VLOOKUP(C493,Zwangerschapsverlof!$B$66:$B$72,1,1)</f>
        <v>0</v>
      </c>
      <c r="M493" s="10">
        <f ca="1">INDEX(Zwangerschapsverlof!$C$66:$C$72,N493)</f>
        <v>0</v>
      </c>
      <c r="N493" s="89">
        <f ca="1">MATCH(L493,Zwangerschapsverlof!$B$66:$B$72,0)</f>
        <v>1</v>
      </c>
      <c r="O493" s="6">
        <f t="shared" ca="1" si="87"/>
        <v>0</v>
      </c>
      <c r="P493" s="10">
        <f ca="1">VLOOKUP(C493,Zwangerschapsverlof!$B$80:$B$86,1,1)</f>
        <v>0</v>
      </c>
      <c r="Q493" s="10">
        <f ca="1">INDEX(Zwangerschapsverlof!$C$80:$C$86,R493)</f>
        <v>0</v>
      </c>
      <c r="R493" s="89">
        <f ca="1">MATCH(P493,Zwangerschapsverlof!$B$80:$B$86,0)</f>
        <v>1</v>
      </c>
      <c r="S493" s="6">
        <f t="shared" ca="1" si="88"/>
        <v>0</v>
      </c>
      <c r="T493" s="37">
        <f t="shared" ca="1" si="91"/>
        <v>0</v>
      </c>
      <c r="U493" s="49">
        <f t="shared" si="92"/>
        <v>0</v>
      </c>
      <c r="V493" s="37">
        <f ca="1">IF(AND(H493=0,I493=0,O493=1),INDEX(Zwangerschapsverlof!$B$66:$K$72,N493,3+D493),0)</f>
        <v>0</v>
      </c>
      <c r="W493" s="37">
        <f ca="1">IF(AND(H493=0,I493=0,S493=1),INDEX(Zwangerschapsverlof!$B$80:$K$86,R493,3+D493),0)</f>
        <v>0</v>
      </c>
      <c r="X493" s="110">
        <f t="shared" ca="1" si="93"/>
        <v>12</v>
      </c>
    </row>
    <row r="494" spans="2:24">
      <c r="B494" s="48">
        <f t="shared" ca="1" si="84"/>
        <v>45366</v>
      </c>
      <c r="C494" s="10">
        <f t="shared" ca="1" si="94"/>
        <v>45366</v>
      </c>
      <c r="D494" s="6">
        <f t="shared" ca="1" si="85"/>
        <v>5</v>
      </c>
      <c r="E494" s="10">
        <f ca="1">VLOOKUP(C494,Vakantie!O:O,1,1)</f>
        <v>45332</v>
      </c>
      <c r="F494" s="10">
        <f ca="1">INDEX(Vakantie!P:P,MATCH(E494,Vakantie!O:O,0))</f>
        <v>45340</v>
      </c>
      <c r="G494" s="6" t="str">
        <f ca="1">INDEX(Vakantie!Q:Q,MATCH(E494,Vakantie!O:O,0))</f>
        <v>Voorjaar</v>
      </c>
      <c r="H494" s="6">
        <f t="shared" ca="1" si="86"/>
        <v>0</v>
      </c>
      <c r="I494" s="6">
        <f ca="1">IFERROR(  MIN(1, VLOOKUP(C494,Vakantie!Z:Z,1,0)   ),0)</f>
        <v>0</v>
      </c>
      <c r="J494" s="6">
        <f t="shared" ca="1" si="89"/>
        <v>0</v>
      </c>
      <c r="K494" s="6">
        <f t="shared" si="90"/>
        <v>0</v>
      </c>
      <c r="L494" s="10">
        <f ca="1">VLOOKUP(C494,Zwangerschapsverlof!$B$66:$B$72,1,1)</f>
        <v>0</v>
      </c>
      <c r="M494" s="10">
        <f ca="1">INDEX(Zwangerschapsverlof!$C$66:$C$72,N494)</f>
        <v>0</v>
      </c>
      <c r="N494" s="89">
        <f ca="1">MATCH(L494,Zwangerschapsverlof!$B$66:$B$72,0)</f>
        <v>1</v>
      </c>
      <c r="O494" s="6">
        <f t="shared" ca="1" si="87"/>
        <v>0</v>
      </c>
      <c r="P494" s="10">
        <f ca="1">VLOOKUP(C494,Zwangerschapsverlof!$B$80:$B$86,1,1)</f>
        <v>0</v>
      </c>
      <c r="Q494" s="10">
        <f ca="1">INDEX(Zwangerschapsverlof!$C$80:$C$86,R494)</f>
        <v>0</v>
      </c>
      <c r="R494" s="89">
        <f ca="1">MATCH(P494,Zwangerschapsverlof!$B$80:$B$86,0)</f>
        <v>1</v>
      </c>
      <c r="S494" s="6">
        <f t="shared" ca="1" si="88"/>
        <v>0</v>
      </c>
      <c r="T494" s="37">
        <f t="shared" ca="1" si="91"/>
        <v>0</v>
      </c>
      <c r="U494" s="49">
        <f t="shared" si="92"/>
        <v>0</v>
      </c>
      <c r="V494" s="37">
        <f ca="1">IF(AND(H494=0,I494=0,O494=1),INDEX(Zwangerschapsverlof!$B$66:$K$72,N494,3+D494),0)</f>
        <v>0</v>
      </c>
      <c r="W494" s="37">
        <f ca="1">IF(AND(H494=0,I494=0,S494=1),INDEX(Zwangerschapsverlof!$B$80:$K$86,R494,3+D494),0)</f>
        <v>0</v>
      </c>
      <c r="X494" s="110">
        <f t="shared" ca="1" si="93"/>
        <v>12</v>
      </c>
    </row>
    <row r="495" spans="2:24">
      <c r="B495" s="48">
        <f t="shared" ca="1" si="84"/>
        <v>45367</v>
      </c>
      <c r="C495" s="10">
        <f t="shared" ca="1" si="94"/>
        <v>45367</v>
      </c>
      <c r="D495" s="6">
        <f t="shared" ca="1" si="85"/>
        <v>6</v>
      </c>
      <c r="E495" s="10">
        <f ca="1">VLOOKUP(C495,Vakantie!O:O,1,1)</f>
        <v>45332</v>
      </c>
      <c r="F495" s="10">
        <f ca="1">INDEX(Vakantie!P:P,MATCH(E495,Vakantie!O:O,0))</f>
        <v>45340</v>
      </c>
      <c r="G495" s="6" t="str">
        <f ca="1">INDEX(Vakantie!Q:Q,MATCH(E495,Vakantie!O:O,0))</f>
        <v>Voorjaar</v>
      </c>
      <c r="H495" s="6">
        <f t="shared" ca="1" si="86"/>
        <v>0</v>
      </c>
      <c r="I495" s="6">
        <f ca="1">IFERROR(  MIN(1, VLOOKUP(C495,Vakantie!Z:Z,1,0)   ),0)</f>
        <v>0</v>
      </c>
      <c r="J495" s="6">
        <f t="shared" ca="1" si="89"/>
        <v>0</v>
      </c>
      <c r="K495" s="6">
        <f t="shared" si="90"/>
        <v>0</v>
      </c>
      <c r="L495" s="10">
        <f ca="1">VLOOKUP(C495,Zwangerschapsverlof!$B$66:$B$72,1,1)</f>
        <v>0</v>
      </c>
      <c r="M495" s="10">
        <f ca="1">INDEX(Zwangerschapsverlof!$C$66:$C$72,N495)</f>
        <v>0</v>
      </c>
      <c r="N495" s="89">
        <f ca="1">MATCH(L495,Zwangerschapsverlof!$B$66:$B$72,0)</f>
        <v>1</v>
      </c>
      <c r="O495" s="6">
        <f t="shared" ca="1" si="87"/>
        <v>0</v>
      </c>
      <c r="P495" s="10">
        <f ca="1">VLOOKUP(C495,Zwangerschapsverlof!$B$80:$B$86,1,1)</f>
        <v>0</v>
      </c>
      <c r="Q495" s="10">
        <f ca="1">INDEX(Zwangerschapsverlof!$C$80:$C$86,R495)</f>
        <v>0</v>
      </c>
      <c r="R495" s="89">
        <f ca="1">MATCH(P495,Zwangerschapsverlof!$B$80:$B$86,0)</f>
        <v>1</v>
      </c>
      <c r="S495" s="6">
        <f t="shared" ca="1" si="88"/>
        <v>0</v>
      </c>
      <c r="T495" s="37">
        <f t="shared" ca="1" si="91"/>
        <v>0</v>
      </c>
      <c r="U495" s="49">
        <f t="shared" si="92"/>
        <v>0</v>
      </c>
      <c r="V495" s="37">
        <f ca="1">IF(AND(H495=0,I495=0,O495=1),INDEX(Zwangerschapsverlof!$B$66:$K$72,N495,3+D495),0)</f>
        <v>0</v>
      </c>
      <c r="W495" s="37">
        <f ca="1">IF(AND(H495=0,I495=0,S495=1),INDEX(Zwangerschapsverlof!$B$80:$K$86,R495,3+D495),0)</f>
        <v>0</v>
      </c>
      <c r="X495" s="110">
        <f t="shared" ca="1" si="93"/>
        <v>12</v>
      </c>
    </row>
    <row r="496" spans="2:24">
      <c r="B496" s="48">
        <f t="shared" ca="1" si="84"/>
        <v>45368</v>
      </c>
      <c r="C496" s="10">
        <f t="shared" ca="1" si="94"/>
        <v>45368</v>
      </c>
      <c r="D496" s="6">
        <f t="shared" ca="1" si="85"/>
        <v>7</v>
      </c>
      <c r="E496" s="10">
        <f ca="1">VLOOKUP(C496,Vakantie!O:O,1,1)</f>
        <v>45332</v>
      </c>
      <c r="F496" s="10">
        <f ca="1">INDEX(Vakantie!P:P,MATCH(E496,Vakantie!O:O,0))</f>
        <v>45340</v>
      </c>
      <c r="G496" s="6" t="str">
        <f ca="1">INDEX(Vakantie!Q:Q,MATCH(E496,Vakantie!O:O,0))</f>
        <v>Voorjaar</v>
      </c>
      <c r="H496" s="6">
        <f t="shared" ca="1" si="86"/>
        <v>0</v>
      </c>
      <c r="I496" s="6">
        <f ca="1">IFERROR(  MIN(1, VLOOKUP(C496,Vakantie!Z:Z,1,0)   ),0)</f>
        <v>0</v>
      </c>
      <c r="J496" s="6">
        <f t="shared" ca="1" si="89"/>
        <v>0</v>
      </c>
      <c r="K496" s="6">
        <f t="shared" si="90"/>
        <v>0</v>
      </c>
      <c r="L496" s="10">
        <f ca="1">VLOOKUP(C496,Zwangerschapsverlof!$B$66:$B$72,1,1)</f>
        <v>0</v>
      </c>
      <c r="M496" s="10">
        <f ca="1">INDEX(Zwangerschapsverlof!$C$66:$C$72,N496)</f>
        <v>0</v>
      </c>
      <c r="N496" s="89">
        <f ca="1">MATCH(L496,Zwangerschapsverlof!$B$66:$B$72,0)</f>
        <v>1</v>
      </c>
      <c r="O496" s="6">
        <f t="shared" ca="1" si="87"/>
        <v>0</v>
      </c>
      <c r="P496" s="10">
        <f ca="1">VLOOKUP(C496,Zwangerschapsverlof!$B$80:$B$86,1,1)</f>
        <v>0</v>
      </c>
      <c r="Q496" s="10">
        <f ca="1">INDEX(Zwangerschapsverlof!$C$80:$C$86,R496)</f>
        <v>0</v>
      </c>
      <c r="R496" s="89">
        <f ca="1">MATCH(P496,Zwangerschapsverlof!$B$80:$B$86,0)</f>
        <v>1</v>
      </c>
      <c r="S496" s="6">
        <f t="shared" ca="1" si="88"/>
        <v>0</v>
      </c>
      <c r="T496" s="37">
        <f t="shared" ca="1" si="91"/>
        <v>0</v>
      </c>
      <c r="U496" s="49">
        <f t="shared" si="92"/>
        <v>0</v>
      </c>
      <c r="V496" s="37">
        <f ca="1">IF(AND(H496=0,I496=0,O496=1),INDEX(Zwangerschapsverlof!$B$66:$K$72,N496,3+D496),0)</f>
        <v>0</v>
      </c>
      <c r="W496" s="37">
        <f ca="1">IF(AND(H496=0,I496=0,S496=1),INDEX(Zwangerschapsverlof!$B$80:$K$86,R496,3+D496),0)</f>
        <v>0</v>
      </c>
      <c r="X496" s="110">
        <f t="shared" ca="1" si="93"/>
        <v>12</v>
      </c>
    </row>
    <row r="497" spans="2:24">
      <c r="B497" s="48">
        <f t="shared" ca="1" si="84"/>
        <v>45369</v>
      </c>
      <c r="C497" s="10">
        <f t="shared" ca="1" si="94"/>
        <v>45369</v>
      </c>
      <c r="D497" s="6">
        <f t="shared" ca="1" si="85"/>
        <v>1</v>
      </c>
      <c r="E497" s="10">
        <f ca="1">VLOOKUP(C497,Vakantie!O:O,1,1)</f>
        <v>45332</v>
      </c>
      <c r="F497" s="10">
        <f ca="1">INDEX(Vakantie!P:P,MATCH(E497,Vakantie!O:O,0))</f>
        <v>45340</v>
      </c>
      <c r="G497" s="6" t="str">
        <f ca="1">INDEX(Vakantie!Q:Q,MATCH(E497,Vakantie!O:O,0))</f>
        <v>Voorjaar</v>
      </c>
      <c r="H497" s="6">
        <f t="shared" ca="1" si="86"/>
        <v>0</v>
      </c>
      <c r="I497" s="6">
        <f ca="1">IFERROR(  MIN(1, VLOOKUP(C497,Vakantie!Z:Z,1,0)   ),0)</f>
        <v>0</v>
      </c>
      <c r="J497" s="6">
        <f t="shared" ca="1" si="89"/>
        <v>0</v>
      </c>
      <c r="K497" s="6">
        <f t="shared" si="90"/>
        <v>0</v>
      </c>
      <c r="L497" s="10">
        <f ca="1">VLOOKUP(C497,Zwangerschapsverlof!$B$66:$B$72,1,1)</f>
        <v>0</v>
      </c>
      <c r="M497" s="10">
        <f ca="1">INDEX(Zwangerschapsverlof!$C$66:$C$72,N497)</f>
        <v>0</v>
      </c>
      <c r="N497" s="89">
        <f ca="1">MATCH(L497,Zwangerschapsverlof!$B$66:$B$72,0)</f>
        <v>1</v>
      </c>
      <c r="O497" s="6">
        <f t="shared" ca="1" si="87"/>
        <v>0</v>
      </c>
      <c r="P497" s="10">
        <f ca="1">VLOOKUP(C497,Zwangerschapsverlof!$B$80:$B$86,1,1)</f>
        <v>0</v>
      </c>
      <c r="Q497" s="10">
        <f ca="1">INDEX(Zwangerschapsverlof!$C$80:$C$86,R497)</f>
        <v>0</v>
      </c>
      <c r="R497" s="89">
        <f ca="1">MATCH(P497,Zwangerschapsverlof!$B$80:$B$86,0)</f>
        <v>1</v>
      </c>
      <c r="S497" s="6">
        <f t="shared" ca="1" si="88"/>
        <v>0</v>
      </c>
      <c r="T497" s="37">
        <f t="shared" ca="1" si="91"/>
        <v>0</v>
      </c>
      <c r="U497" s="49">
        <f t="shared" si="92"/>
        <v>0</v>
      </c>
      <c r="V497" s="37">
        <f ca="1">IF(AND(H497=0,I497=0,O497=1),INDEX(Zwangerschapsverlof!$B$66:$K$72,N497,3+D497),0)</f>
        <v>0</v>
      </c>
      <c r="W497" s="37">
        <f ca="1">IF(AND(H497=0,I497=0,S497=1),INDEX(Zwangerschapsverlof!$B$80:$K$86,R497,3+D497),0)</f>
        <v>0</v>
      </c>
      <c r="X497" s="110">
        <f t="shared" ca="1" si="93"/>
        <v>12</v>
      </c>
    </row>
    <row r="498" spans="2:24">
      <c r="B498" s="48">
        <f t="shared" ca="1" si="84"/>
        <v>45370</v>
      </c>
      <c r="C498" s="10">
        <f t="shared" ca="1" si="94"/>
        <v>45370</v>
      </c>
      <c r="D498" s="6">
        <f t="shared" ca="1" si="85"/>
        <v>2</v>
      </c>
      <c r="E498" s="10">
        <f ca="1">VLOOKUP(C498,Vakantie!O:O,1,1)</f>
        <v>45332</v>
      </c>
      <c r="F498" s="10">
        <f ca="1">INDEX(Vakantie!P:P,MATCH(E498,Vakantie!O:O,0))</f>
        <v>45340</v>
      </c>
      <c r="G498" s="6" t="str">
        <f ca="1">INDEX(Vakantie!Q:Q,MATCH(E498,Vakantie!O:O,0))</f>
        <v>Voorjaar</v>
      </c>
      <c r="H498" s="6">
        <f t="shared" ca="1" si="86"/>
        <v>0</v>
      </c>
      <c r="I498" s="6">
        <f ca="1">IFERROR(  MIN(1, VLOOKUP(C498,Vakantie!Z:Z,1,0)   ),0)</f>
        <v>0</v>
      </c>
      <c r="J498" s="6">
        <f t="shared" ca="1" si="89"/>
        <v>0</v>
      </c>
      <c r="K498" s="6">
        <f t="shared" si="90"/>
        <v>0</v>
      </c>
      <c r="L498" s="10">
        <f ca="1">VLOOKUP(C498,Zwangerschapsverlof!$B$66:$B$72,1,1)</f>
        <v>0</v>
      </c>
      <c r="M498" s="10">
        <f ca="1">INDEX(Zwangerschapsverlof!$C$66:$C$72,N498)</f>
        <v>0</v>
      </c>
      <c r="N498" s="89">
        <f ca="1">MATCH(L498,Zwangerschapsverlof!$B$66:$B$72,0)</f>
        <v>1</v>
      </c>
      <c r="O498" s="6">
        <f t="shared" ca="1" si="87"/>
        <v>0</v>
      </c>
      <c r="P498" s="10">
        <f ca="1">VLOOKUP(C498,Zwangerschapsverlof!$B$80:$B$86,1,1)</f>
        <v>0</v>
      </c>
      <c r="Q498" s="10">
        <f ca="1">INDEX(Zwangerschapsverlof!$C$80:$C$86,R498)</f>
        <v>0</v>
      </c>
      <c r="R498" s="89">
        <f ca="1">MATCH(P498,Zwangerschapsverlof!$B$80:$B$86,0)</f>
        <v>1</v>
      </c>
      <c r="S498" s="6">
        <f t="shared" ca="1" si="88"/>
        <v>0</v>
      </c>
      <c r="T498" s="37">
        <f t="shared" ca="1" si="91"/>
        <v>0</v>
      </c>
      <c r="U498" s="49">
        <f t="shared" si="92"/>
        <v>0</v>
      </c>
      <c r="V498" s="37">
        <f ca="1">IF(AND(H498=0,I498=0,O498=1),INDEX(Zwangerschapsverlof!$B$66:$K$72,N498,3+D498),0)</f>
        <v>0</v>
      </c>
      <c r="W498" s="37">
        <f ca="1">IF(AND(H498=0,I498=0,S498=1),INDEX(Zwangerschapsverlof!$B$80:$K$86,R498,3+D498),0)</f>
        <v>0</v>
      </c>
      <c r="X498" s="110">
        <f t="shared" ca="1" si="93"/>
        <v>12</v>
      </c>
    </row>
    <row r="499" spans="2:24">
      <c r="B499" s="48">
        <f t="shared" ca="1" si="84"/>
        <v>45371</v>
      </c>
      <c r="C499" s="10">
        <f t="shared" ca="1" si="94"/>
        <v>45371</v>
      </c>
      <c r="D499" s="6">
        <f t="shared" ca="1" si="85"/>
        <v>3</v>
      </c>
      <c r="E499" s="10">
        <f ca="1">VLOOKUP(C499,Vakantie!O:O,1,1)</f>
        <v>45332</v>
      </c>
      <c r="F499" s="10">
        <f ca="1">INDEX(Vakantie!P:P,MATCH(E499,Vakantie!O:O,0))</f>
        <v>45340</v>
      </c>
      <c r="G499" s="6" t="str">
        <f ca="1">INDEX(Vakantie!Q:Q,MATCH(E499,Vakantie!O:O,0))</f>
        <v>Voorjaar</v>
      </c>
      <c r="H499" s="6">
        <f t="shared" ca="1" si="86"/>
        <v>0</v>
      </c>
      <c r="I499" s="6">
        <f ca="1">IFERROR(  MIN(1, VLOOKUP(C499,Vakantie!Z:Z,1,0)   ),0)</f>
        <v>0</v>
      </c>
      <c r="J499" s="6">
        <f t="shared" ca="1" si="89"/>
        <v>0</v>
      </c>
      <c r="K499" s="6">
        <f t="shared" si="90"/>
        <v>0</v>
      </c>
      <c r="L499" s="10">
        <f ca="1">VLOOKUP(C499,Zwangerschapsverlof!$B$66:$B$72,1,1)</f>
        <v>0</v>
      </c>
      <c r="M499" s="10">
        <f ca="1">INDEX(Zwangerschapsverlof!$C$66:$C$72,N499)</f>
        <v>0</v>
      </c>
      <c r="N499" s="89">
        <f ca="1">MATCH(L499,Zwangerschapsverlof!$B$66:$B$72,0)</f>
        <v>1</v>
      </c>
      <c r="O499" s="6">
        <f t="shared" ca="1" si="87"/>
        <v>0</v>
      </c>
      <c r="P499" s="10">
        <f ca="1">VLOOKUP(C499,Zwangerschapsverlof!$B$80:$B$86,1,1)</f>
        <v>0</v>
      </c>
      <c r="Q499" s="10">
        <f ca="1">INDEX(Zwangerschapsverlof!$C$80:$C$86,R499)</f>
        <v>0</v>
      </c>
      <c r="R499" s="89">
        <f ca="1">MATCH(P499,Zwangerschapsverlof!$B$80:$B$86,0)</f>
        <v>1</v>
      </c>
      <c r="S499" s="6">
        <f t="shared" ca="1" si="88"/>
        <v>0</v>
      </c>
      <c r="T499" s="37">
        <f t="shared" ca="1" si="91"/>
        <v>0</v>
      </c>
      <c r="U499" s="49">
        <f t="shared" si="92"/>
        <v>0</v>
      </c>
      <c r="V499" s="37">
        <f ca="1">IF(AND(H499=0,I499=0,O499=1),INDEX(Zwangerschapsverlof!$B$66:$K$72,N499,3+D499),0)</f>
        <v>0</v>
      </c>
      <c r="W499" s="37">
        <f ca="1">IF(AND(H499=0,I499=0,S499=1),INDEX(Zwangerschapsverlof!$B$80:$K$86,R499,3+D499),0)</f>
        <v>0</v>
      </c>
      <c r="X499" s="110">
        <f t="shared" ca="1" si="93"/>
        <v>12</v>
      </c>
    </row>
    <row r="500" spans="2:24">
      <c r="B500" s="48">
        <f t="shared" ca="1" si="84"/>
        <v>45372</v>
      </c>
      <c r="C500" s="10">
        <f t="shared" ca="1" si="94"/>
        <v>45372</v>
      </c>
      <c r="D500" s="6">
        <f t="shared" ca="1" si="85"/>
        <v>4</v>
      </c>
      <c r="E500" s="10">
        <f ca="1">VLOOKUP(C500,Vakantie!O:O,1,1)</f>
        <v>45332</v>
      </c>
      <c r="F500" s="10">
        <f ca="1">INDEX(Vakantie!P:P,MATCH(E500,Vakantie!O:O,0))</f>
        <v>45340</v>
      </c>
      <c r="G500" s="6" t="str">
        <f ca="1">INDEX(Vakantie!Q:Q,MATCH(E500,Vakantie!O:O,0))</f>
        <v>Voorjaar</v>
      </c>
      <c r="H500" s="6">
        <f t="shared" ca="1" si="86"/>
        <v>0</v>
      </c>
      <c r="I500" s="6">
        <f ca="1">IFERROR(  MIN(1, VLOOKUP(C500,Vakantie!Z:Z,1,0)   ),0)</f>
        <v>0</v>
      </c>
      <c r="J500" s="6">
        <f t="shared" ca="1" si="89"/>
        <v>0</v>
      </c>
      <c r="K500" s="6">
        <f t="shared" si="90"/>
        <v>0</v>
      </c>
      <c r="L500" s="10">
        <f ca="1">VLOOKUP(C500,Zwangerschapsverlof!$B$66:$B$72,1,1)</f>
        <v>0</v>
      </c>
      <c r="M500" s="10">
        <f ca="1">INDEX(Zwangerschapsverlof!$C$66:$C$72,N500)</f>
        <v>0</v>
      </c>
      <c r="N500" s="89">
        <f ca="1">MATCH(L500,Zwangerschapsverlof!$B$66:$B$72,0)</f>
        <v>1</v>
      </c>
      <c r="O500" s="6">
        <f t="shared" ca="1" si="87"/>
        <v>0</v>
      </c>
      <c r="P500" s="10">
        <f ca="1">VLOOKUP(C500,Zwangerschapsverlof!$B$80:$B$86,1,1)</f>
        <v>0</v>
      </c>
      <c r="Q500" s="10">
        <f ca="1">INDEX(Zwangerschapsverlof!$C$80:$C$86,R500)</f>
        <v>0</v>
      </c>
      <c r="R500" s="89">
        <f ca="1">MATCH(P500,Zwangerschapsverlof!$B$80:$B$86,0)</f>
        <v>1</v>
      </c>
      <c r="S500" s="6">
        <f t="shared" ca="1" si="88"/>
        <v>0</v>
      </c>
      <c r="T500" s="37">
        <f t="shared" ca="1" si="91"/>
        <v>0</v>
      </c>
      <c r="U500" s="49">
        <f t="shared" si="92"/>
        <v>0</v>
      </c>
      <c r="V500" s="37">
        <f ca="1">IF(AND(H500=0,I500=0,O500=1),INDEX(Zwangerschapsverlof!$B$66:$K$72,N500,3+D500),0)</f>
        <v>0</v>
      </c>
      <c r="W500" s="37">
        <f ca="1">IF(AND(H500=0,I500=0,S500=1),INDEX(Zwangerschapsverlof!$B$80:$K$86,R500,3+D500),0)</f>
        <v>0</v>
      </c>
      <c r="X500" s="110">
        <f t="shared" ca="1" si="93"/>
        <v>12</v>
      </c>
    </row>
    <row r="501" spans="2:24">
      <c r="B501" s="48">
        <f t="shared" ca="1" si="84"/>
        <v>45373</v>
      </c>
      <c r="C501" s="10">
        <f t="shared" ca="1" si="94"/>
        <v>45373</v>
      </c>
      <c r="D501" s="6">
        <f t="shared" ca="1" si="85"/>
        <v>5</v>
      </c>
      <c r="E501" s="10">
        <f ca="1">VLOOKUP(C501,Vakantie!O:O,1,1)</f>
        <v>45332</v>
      </c>
      <c r="F501" s="10">
        <f ca="1">INDEX(Vakantie!P:P,MATCH(E501,Vakantie!O:O,0))</f>
        <v>45340</v>
      </c>
      <c r="G501" s="6" t="str">
        <f ca="1">INDEX(Vakantie!Q:Q,MATCH(E501,Vakantie!O:O,0))</f>
        <v>Voorjaar</v>
      </c>
      <c r="H501" s="6">
        <f t="shared" ca="1" si="86"/>
        <v>0</v>
      </c>
      <c r="I501" s="6">
        <f ca="1">IFERROR(  MIN(1, VLOOKUP(C501,Vakantie!Z:Z,1,0)   ),0)</f>
        <v>0</v>
      </c>
      <c r="J501" s="6">
        <f t="shared" ca="1" si="89"/>
        <v>0</v>
      </c>
      <c r="K501" s="6">
        <f t="shared" si="90"/>
        <v>0</v>
      </c>
      <c r="L501" s="10">
        <f ca="1">VLOOKUP(C501,Zwangerschapsverlof!$B$66:$B$72,1,1)</f>
        <v>0</v>
      </c>
      <c r="M501" s="10">
        <f ca="1">INDEX(Zwangerschapsverlof!$C$66:$C$72,N501)</f>
        <v>0</v>
      </c>
      <c r="N501" s="89">
        <f ca="1">MATCH(L501,Zwangerschapsverlof!$B$66:$B$72,0)</f>
        <v>1</v>
      </c>
      <c r="O501" s="6">
        <f t="shared" ca="1" si="87"/>
        <v>0</v>
      </c>
      <c r="P501" s="10">
        <f ca="1">VLOOKUP(C501,Zwangerschapsverlof!$B$80:$B$86,1,1)</f>
        <v>0</v>
      </c>
      <c r="Q501" s="10">
        <f ca="1">INDEX(Zwangerschapsverlof!$C$80:$C$86,R501)</f>
        <v>0</v>
      </c>
      <c r="R501" s="89">
        <f ca="1">MATCH(P501,Zwangerschapsverlof!$B$80:$B$86,0)</f>
        <v>1</v>
      </c>
      <c r="S501" s="6">
        <f t="shared" ca="1" si="88"/>
        <v>0</v>
      </c>
      <c r="T501" s="37">
        <f t="shared" ca="1" si="91"/>
        <v>0</v>
      </c>
      <c r="U501" s="49">
        <f t="shared" si="92"/>
        <v>0</v>
      </c>
      <c r="V501" s="37">
        <f ca="1">IF(AND(H501=0,I501=0,O501=1),INDEX(Zwangerschapsverlof!$B$66:$K$72,N501,3+D501),0)</f>
        <v>0</v>
      </c>
      <c r="W501" s="37">
        <f ca="1">IF(AND(H501=0,I501=0,S501=1),INDEX(Zwangerschapsverlof!$B$80:$K$86,R501,3+D501),0)</f>
        <v>0</v>
      </c>
      <c r="X501" s="110">
        <f t="shared" ca="1" si="93"/>
        <v>12</v>
      </c>
    </row>
    <row r="502" spans="2:24">
      <c r="B502" s="48">
        <f t="shared" ca="1" si="84"/>
        <v>45374</v>
      </c>
      <c r="C502" s="10">
        <f t="shared" ca="1" si="94"/>
        <v>45374</v>
      </c>
      <c r="D502" s="6">
        <f t="shared" ca="1" si="85"/>
        <v>6</v>
      </c>
      <c r="E502" s="10">
        <f ca="1">VLOOKUP(C502,Vakantie!O:O,1,1)</f>
        <v>45332</v>
      </c>
      <c r="F502" s="10">
        <f ca="1">INDEX(Vakantie!P:P,MATCH(E502,Vakantie!O:O,0))</f>
        <v>45340</v>
      </c>
      <c r="G502" s="6" t="str">
        <f ca="1">INDEX(Vakantie!Q:Q,MATCH(E502,Vakantie!O:O,0))</f>
        <v>Voorjaar</v>
      </c>
      <c r="H502" s="6">
        <f t="shared" ca="1" si="86"/>
        <v>0</v>
      </c>
      <c r="I502" s="6">
        <f ca="1">IFERROR(  MIN(1, VLOOKUP(C502,Vakantie!Z:Z,1,0)   ),0)</f>
        <v>0</v>
      </c>
      <c r="J502" s="6">
        <f t="shared" ca="1" si="89"/>
        <v>0</v>
      </c>
      <c r="K502" s="6">
        <f t="shared" si="90"/>
        <v>0</v>
      </c>
      <c r="L502" s="10">
        <f ca="1">VLOOKUP(C502,Zwangerschapsverlof!$B$66:$B$72,1,1)</f>
        <v>0</v>
      </c>
      <c r="M502" s="10">
        <f ca="1">INDEX(Zwangerschapsverlof!$C$66:$C$72,N502)</f>
        <v>0</v>
      </c>
      <c r="N502" s="89">
        <f ca="1">MATCH(L502,Zwangerschapsverlof!$B$66:$B$72,0)</f>
        <v>1</v>
      </c>
      <c r="O502" s="6">
        <f t="shared" ca="1" si="87"/>
        <v>0</v>
      </c>
      <c r="P502" s="10">
        <f ca="1">VLOOKUP(C502,Zwangerschapsverlof!$B$80:$B$86,1,1)</f>
        <v>0</v>
      </c>
      <c r="Q502" s="10">
        <f ca="1">INDEX(Zwangerschapsverlof!$C$80:$C$86,R502)</f>
        <v>0</v>
      </c>
      <c r="R502" s="89">
        <f ca="1">MATCH(P502,Zwangerschapsverlof!$B$80:$B$86,0)</f>
        <v>1</v>
      </c>
      <c r="S502" s="6">
        <f t="shared" ca="1" si="88"/>
        <v>0</v>
      </c>
      <c r="T502" s="37">
        <f t="shared" ca="1" si="91"/>
        <v>0</v>
      </c>
      <c r="U502" s="49">
        <f t="shared" si="92"/>
        <v>0</v>
      </c>
      <c r="V502" s="37">
        <f ca="1">IF(AND(H502=0,I502=0,O502=1),INDEX(Zwangerschapsverlof!$B$66:$K$72,N502,3+D502),0)</f>
        <v>0</v>
      </c>
      <c r="W502" s="37">
        <f ca="1">IF(AND(H502=0,I502=0,S502=1),INDEX(Zwangerschapsverlof!$B$80:$K$86,R502,3+D502),0)</f>
        <v>0</v>
      </c>
      <c r="X502" s="110">
        <f t="shared" ca="1" si="93"/>
        <v>12</v>
      </c>
    </row>
    <row r="503" spans="2:24">
      <c r="B503" s="48">
        <f t="shared" ca="1" si="84"/>
        <v>45375</v>
      </c>
      <c r="C503" s="10">
        <f t="shared" ca="1" si="94"/>
        <v>45375</v>
      </c>
      <c r="D503" s="6">
        <f t="shared" ca="1" si="85"/>
        <v>7</v>
      </c>
      <c r="E503" s="10">
        <f ca="1">VLOOKUP(C503,Vakantie!O:O,1,1)</f>
        <v>45332</v>
      </c>
      <c r="F503" s="10">
        <f ca="1">INDEX(Vakantie!P:P,MATCH(E503,Vakantie!O:O,0))</f>
        <v>45340</v>
      </c>
      <c r="G503" s="6" t="str">
        <f ca="1">INDEX(Vakantie!Q:Q,MATCH(E503,Vakantie!O:O,0))</f>
        <v>Voorjaar</v>
      </c>
      <c r="H503" s="6">
        <f t="shared" ca="1" si="86"/>
        <v>0</v>
      </c>
      <c r="I503" s="6">
        <f ca="1">IFERROR(  MIN(1, VLOOKUP(C503,Vakantie!Z:Z,1,0)   ),0)</f>
        <v>0</v>
      </c>
      <c r="J503" s="6">
        <f t="shared" ca="1" si="89"/>
        <v>0</v>
      </c>
      <c r="K503" s="6">
        <f t="shared" si="90"/>
        <v>0</v>
      </c>
      <c r="L503" s="10">
        <f ca="1">VLOOKUP(C503,Zwangerschapsverlof!$B$66:$B$72,1,1)</f>
        <v>0</v>
      </c>
      <c r="M503" s="10">
        <f ca="1">INDEX(Zwangerschapsverlof!$C$66:$C$72,N503)</f>
        <v>0</v>
      </c>
      <c r="N503" s="89">
        <f ca="1">MATCH(L503,Zwangerschapsverlof!$B$66:$B$72,0)</f>
        <v>1</v>
      </c>
      <c r="O503" s="6">
        <f t="shared" ca="1" si="87"/>
        <v>0</v>
      </c>
      <c r="P503" s="10">
        <f ca="1">VLOOKUP(C503,Zwangerschapsverlof!$B$80:$B$86,1,1)</f>
        <v>0</v>
      </c>
      <c r="Q503" s="10">
        <f ca="1">INDEX(Zwangerschapsverlof!$C$80:$C$86,R503)</f>
        <v>0</v>
      </c>
      <c r="R503" s="89">
        <f ca="1">MATCH(P503,Zwangerschapsverlof!$B$80:$B$86,0)</f>
        <v>1</v>
      </c>
      <c r="S503" s="6">
        <f t="shared" ca="1" si="88"/>
        <v>0</v>
      </c>
      <c r="T503" s="37">
        <f t="shared" ca="1" si="91"/>
        <v>0</v>
      </c>
      <c r="U503" s="49">
        <f t="shared" si="92"/>
        <v>0</v>
      </c>
      <c r="V503" s="37">
        <f ca="1">IF(AND(H503=0,I503=0,O503=1),INDEX(Zwangerschapsverlof!$B$66:$K$72,N503,3+D503),0)</f>
        <v>0</v>
      </c>
      <c r="W503" s="37">
        <f ca="1">IF(AND(H503=0,I503=0,S503=1),INDEX(Zwangerschapsverlof!$B$80:$K$86,R503,3+D503),0)</f>
        <v>0</v>
      </c>
      <c r="X503" s="110">
        <f t="shared" ca="1" si="93"/>
        <v>12</v>
      </c>
    </row>
    <row r="504" spans="2:24">
      <c r="B504" s="48">
        <f t="shared" ca="1" si="84"/>
        <v>45376</v>
      </c>
      <c r="C504" s="10">
        <f t="shared" ca="1" si="94"/>
        <v>45376</v>
      </c>
      <c r="D504" s="6">
        <f t="shared" ca="1" si="85"/>
        <v>1</v>
      </c>
      <c r="E504" s="10">
        <f ca="1">VLOOKUP(C504,Vakantie!O:O,1,1)</f>
        <v>45332</v>
      </c>
      <c r="F504" s="10">
        <f ca="1">INDEX(Vakantie!P:P,MATCH(E504,Vakantie!O:O,0))</f>
        <v>45340</v>
      </c>
      <c r="G504" s="6" t="str">
        <f ca="1">INDEX(Vakantie!Q:Q,MATCH(E504,Vakantie!O:O,0))</f>
        <v>Voorjaar</v>
      </c>
      <c r="H504" s="6">
        <f t="shared" ca="1" si="86"/>
        <v>0</v>
      </c>
      <c r="I504" s="6">
        <f ca="1">IFERROR(  MIN(1, VLOOKUP(C504,Vakantie!Z:Z,1,0)   ),0)</f>
        <v>0</v>
      </c>
      <c r="J504" s="6">
        <f t="shared" ca="1" si="89"/>
        <v>0</v>
      </c>
      <c r="K504" s="6">
        <f t="shared" si="90"/>
        <v>0</v>
      </c>
      <c r="L504" s="10">
        <f ca="1">VLOOKUP(C504,Zwangerschapsverlof!$B$66:$B$72,1,1)</f>
        <v>0</v>
      </c>
      <c r="M504" s="10">
        <f ca="1">INDEX(Zwangerschapsverlof!$C$66:$C$72,N504)</f>
        <v>0</v>
      </c>
      <c r="N504" s="89">
        <f ca="1">MATCH(L504,Zwangerschapsverlof!$B$66:$B$72,0)</f>
        <v>1</v>
      </c>
      <c r="O504" s="6">
        <f t="shared" ca="1" si="87"/>
        <v>0</v>
      </c>
      <c r="P504" s="10">
        <f ca="1">VLOOKUP(C504,Zwangerschapsverlof!$B$80:$B$86,1,1)</f>
        <v>0</v>
      </c>
      <c r="Q504" s="10">
        <f ca="1">INDEX(Zwangerschapsverlof!$C$80:$C$86,R504)</f>
        <v>0</v>
      </c>
      <c r="R504" s="89">
        <f ca="1">MATCH(P504,Zwangerschapsverlof!$B$80:$B$86,0)</f>
        <v>1</v>
      </c>
      <c r="S504" s="6">
        <f t="shared" ca="1" si="88"/>
        <v>0</v>
      </c>
      <c r="T504" s="37">
        <f t="shared" ca="1" si="91"/>
        <v>0</v>
      </c>
      <c r="U504" s="49">
        <f t="shared" si="92"/>
        <v>0</v>
      </c>
      <c r="V504" s="37">
        <f ca="1">IF(AND(H504=0,I504=0,O504=1),INDEX(Zwangerschapsverlof!$B$66:$K$72,N504,3+D504),0)</f>
        <v>0</v>
      </c>
      <c r="W504" s="37">
        <f ca="1">IF(AND(H504=0,I504=0,S504=1),INDEX(Zwangerschapsverlof!$B$80:$K$86,R504,3+D504),0)</f>
        <v>0</v>
      </c>
      <c r="X504" s="110">
        <f t="shared" ca="1" si="93"/>
        <v>12</v>
      </c>
    </row>
    <row r="505" spans="2:24">
      <c r="B505" s="48">
        <f t="shared" ref="B505:B568" ca="1" si="95">C505</f>
        <v>45377</v>
      </c>
      <c r="C505" s="10">
        <f t="shared" ca="1" si="94"/>
        <v>45377</v>
      </c>
      <c r="D505" s="6">
        <f t="shared" ref="D505:D568" ca="1" si="96">WEEKDAY(C505,11)</f>
        <v>2</v>
      </c>
      <c r="E505" s="10">
        <f ca="1">VLOOKUP(C505,Vakantie!O:O,1,1)</f>
        <v>45332</v>
      </c>
      <c r="F505" s="10">
        <f ca="1">INDEX(Vakantie!P:P,MATCH(E505,Vakantie!O:O,0))</f>
        <v>45340</v>
      </c>
      <c r="G505" s="6" t="str">
        <f ca="1">INDEX(Vakantie!Q:Q,MATCH(E505,Vakantie!O:O,0))</f>
        <v>Voorjaar</v>
      </c>
      <c r="H505" s="6">
        <f t="shared" ref="H505:H568" ca="1" si="97">IF(AND(C505&gt;=E505,C505&lt;=F505),1,0)</f>
        <v>0</v>
      </c>
      <c r="I505" s="6">
        <f ca="1">IFERROR(  MIN(1, VLOOKUP(C505,Vakantie!Z:Z,1,0)   ),0)</f>
        <v>0</v>
      </c>
      <c r="J505" s="6">
        <f t="shared" ca="1" si="89"/>
        <v>0</v>
      </c>
      <c r="K505" s="6">
        <f t="shared" si="90"/>
        <v>0</v>
      </c>
      <c r="L505" s="10">
        <f ca="1">VLOOKUP(C505,Zwangerschapsverlof!$B$66:$B$72,1,1)</f>
        <v>0</v>
      </c>
      <c r="M505" s="10">
        <f ca="1">INDEX(Zwangerschapsverlof!$C$66:$C$72,N505)</f>
        <v>0</v>
      </c>
      <c r="N505" s="89">
        <f ca="1">MATCH(L505,Zwangerschapsverlof!$B$66:$B$72,0)</f>
        <v>1</v>
      </c>
      <c r="O505" s="6">
        <f t="shared" ref="O505:O568" ca="1" si="98">IF(AND(C505&gt;=L505,C505&lt;=M505),1,0)</f>
        <v>0</v>
      </c>
      <c r="P505" s="10">
        <f ca="1">VLOOKUP(C505,Zwangerschapsverlof!$B$80:$B$86,1,1)</f>
        <v>0</v>
      </c>
      <c r="Q505" s="10">
        <f ca="1">INDEX(Zwangerschapsverlof!$C$80:$C$86,R505)</f>
        <v>0</v>
      </c>
      <c r="R505" s="89">
        <f ca="1">MATCH(P505,Zwangerschapsverlof!$B$80:$B$86,0)</f>
        <v>1</v>
      </c>
      <c r="S505" s="6">
        <f t="shared" ref="S505:S568" ca="1" si="99">IF(AND(C505&gt;=P505,C505&lt;=Q505),1,0)</f>
        <v>0</v>
      </c>
      <c r="T505" s="37">
        <f t="shared" ca="1" si="91"/>
        <v>0</v>
      </c>
      <c r="U505" s="49">
        <f t="shared" si="92"/>
        <v>0</v>
      </c>
      <c r="V505" s="37">
        <f ca="1">IF(AND(H505=0,I505=0,O505=1),INDEX(Zwangerschapsverlof!$B$66:$K$72,N505,3+D505),0)</f>
        <v>0</v>
      </c>
      <c r="W505" s="37">
        <f ca="1">IF(AND(H505=0,I505=0,S505=1),INDEX(Zwangerschapsverlof!$B$80:$K$86,R505,3+D505),0)</f>
        <v>0</v>
      </c>
      <c r="X505" s="110">
        <f t="shared" ca="1" si="93"/>
        <v>12</v>
      </c>
    </row>
    <row r="506" spans="2:24">
      <c r="B506" s="48">
        <f t="shared" ca="1" si="95"/>
        <v>45378</v>
      </c>
      <c r="C506" s="10">
        <f t="shared" ca="1" si="94"/>
        <v>45378</v>
      </c>
      <c r="D506" s="6">
        <f t="shared" ca="1" si="96"/>
        <v>3</v>
      </c>
      <c r="E506" s="10">
        <f ca="1">VLOOKUP(C506,Vakantie!O:O,1,1)</f>
        <v>45332</v>
      </c>
      <c r="F506" s="10">
        <f ca="1">INDEX(Vakantie!P:P,MATCH(E506,Vakantie!O:O,0))</f>
        <v>45340</v>
      </c>
      <c r="G506" s="6" t="str">
        <f ca="1">INDEX(Vakantie!Q:Q,MATCH(E506,Vakantie!O:O,0))</f>
        <v>Voorjaar</v>
      </c>
      <c r="H506" s="6">
        <f t="shared" ca="1" si="97"/>
        <v>0</v>
      </c>
      <c r="I506" s="6">
        <f ca="1">IFERROR(  MIN(1, VLOOKUP(C506,Vakantie!Z:Z,1,0)   ),0)</f>
        <v>0</v>
      </c>
      <c r="J506" s="6">
        <f t="shared" ca="1" si="89"/>
        <v>0</v>
      </c>
      <c r="K506" s="6">
        <f t="shared" si="90"/>
        <v>0</v>
      </c>
      <c r="L506" s="10">
        <f ca="1">VLOOKUP(C506,Zwangerschapsverlof!$B$66:$B$72,1,1)</f>
        <v>0</v>
      </c>
      <c r="M506" s="10">
        <f ca="1">INDEX(Zwangerschapsverlof!$C$66:$C$72,N506)</f>
        <v>0</v>
      </c>
      <c r="N506" s="89">
        <f ca="1">MATCH(L506,Zwangerschapsverlof!$B$66:$B$72,0)</f>
        <v>1</v>
      </c>
      <c r="O506" s="6">
        <f t="shared" ca="1" si="98"/>
        <v>0</v>
      </c>
      <c r="P506" s="10">
        <f ca="1">VLOOKUP(C506,Zwangerschapsverlof!$B$80:$B$86,1,1)</f>
        <v>0</v>
      </c>
      <c r="Q506" s="10">
        <f ca="1">INDEX(Zwangerschapsverlof!$C$80:$C$86,R506)</f>
        <v>0</v>
      </c>
      <c r="R506" s="89">
        <f ca="1">MATCH(P506,Zwangerschapsverlof!$B$80:$B$86,0)</f>
        <v>1</v>
      </c>
      <c r="S506" s="6">
        <f t="shared" ca="1" si="99"/>
        <v>0</v>
      </c>
      <c r="T506" s="37">
        <f t="shared" ca="1" si="91"/>
        <v>0</v>
      </c>
      <c r="U506" s="49">
        <f t="shared" si="92"/>
        <v>0</v>
      </c>
      <c r="V506" s="37">
        <f ca="1">IF(AND(H506=0,I506=0,O506=1),INDEX(Zwangerschapsverlof!$B$66:$K$72,N506,3+D506),0)</f>
        <v>0</v>
      </c>
      <c r="W506" s="37">
        <f ca="1">IF(AND(H506=0,I506=0,S506=1),INDEX(Zwangerschapsverlof!$B$80:$K$86,R506,3+D506),0)</f>
        <v>0</v>
      </c>
      <c r="X506" s="110">
        <f t="shared" ca="1" si="93"/>
        <v>12</v>
      </c>
    </row>
    <row r="507" spans="2:24">
      <c r="B507" s="48">
        <f t="shared" ca="1" si="95"/>
        <v>45379</v>
      </c>
      <c r="C507" s="10">
        <f t="shared" ca="1" si="94"/>
        <v>45379</v>
      </c>
      <c r="D507" s="6">
        <f t="shared" ca="1" si="96"/>
        <v>4</v>
      </c>
      <c r="E507" s="10">
        <f ca="1">VLOOKUP(C507,Vakantie!O:O,1,1)</f>
        <v>45332</v>
      </c>
      <c r="F507" s="10">
        <f ca="1">INDEX(Vakantie!P:P,MATCH(E507,Vakantie!O:O,0))</f>
        <v>45340</v>
      </c>
      <c r="G507" s="6" t="str">
        <f ca="1">INDEX(Vakantie!Q:Q,MATCH(E507,Vakantie!O:O,0))</f>
        <v>Voorjaar</v>
      </c>
      <c r="H507" s="6">
        <f t="shared" ca="1" si="97"/>
        <v>0</v>
      </c>
      <c r="I507" s="6">
        <f ca="1">IFERROR(  MIN(1, VLOOKUP(C507,Vakantie!Z:Z,1,0)   ),0)</f>
        <v>0</v>
      </c>
      <c r="J507" s="6">
        <f t="shared" ca="1" si="89"/>
        <v>0</v>
      </c>
      <c r="K507" s="6">
        <f t="shared" si="90"/>
        <v>0</v>
      </c>
      <c r="L507" s="10">
        <f ca="1">VLOOKUP(C507,Zwangerschapsverlof!$B$66:$B$72,1,1)</f>
        <v>0</v>
      </c>
      <c r="M507" s="10">
        <f ca="1">INDEX(Zwangerschapsverlof!$C$66:$C$72,N507)</f>
        <v>0</v>
      </c>
      <c r="N507" s="89">
        <f ca="1">MATCH(L507,Zwangerschapsverlof!$B$66:$B$72,0)</f>
        <v>1</v>
      </c>
      <c r="O507" s="6">
        <f t="shared" ca="1" si="98"/>
        <v>0</v>
      </c>
      <c r="P507" s="10">
        <f ca="1">VLOOKUP(C507,Zwangerschapsverlof!$B$80:$B$86,1,1)</f>
        <v>0</v>
      </c>
      <c r="Q507" s="10">
        <f ca="1">INDEX(Zwangerschapsverlof!$C$80:$C$86,R507)</f>
        <v>0</v>
      </c>
      <c r="R507" s="89">
        <f ca="1">MATCH(P507,Zwangerschapsverlof!$B$80:$B$86,0)</f>
        <v>1</v>
      </c>
      <c r="S507" s="6">
        <f t="shared" ca="1" si="99"/>
        <v>0</v>
      </c>
      <c r="T507" s="37">
        <f t="shared" ca="1" si="91"/>
        <v>0</v>
      </c>
      <c r="U507" s="49">
        <f t="shared" si="92"/>
        <v>0</v>
      </c>
      <c r="V507" s="37">
        <f ca="1">IF(AND(H507=0,I507=0,O507=1),INDEX(Zwangerschapsverlof!$B$66:$K$72,N507,3+D507),0)</f>
        <v>0</v>
      </c>
      <c r="W507" s="37">
        <f ca="1">IF(AND(H507=0,I507=0,S507=1),INDEX(Zwangerschapsverlof!$B$80:$K$86,R507,3+D507),0)</f>
        <v>0</v>
      </c>
      <c r="X507" s="110">
        <f t="shared" ca="1" si="93"/>
        <v>12</v>
      </c>
    </row>
    <row r="508" spans="2:24">
      <c r="B508" s="48">
        <f t="shared" ca="1" si="95"/>
        <v>45380</v>
      </c>
      <c r="C508" s="10">
        <f t="shared" ca="1" si="94"/>
        <v>45380</v>
      </c>
      <c r="D508" s="6">
        <f t="shared" ca="1" si="96"/>
        <v>5</v>
      </c>
      <c r="E508" s="10">
        <f ca="1">VLOOKUP(C508,Vakantie!O:O,1,1)</f>
        <v>45332</v>
      </c>
      <c r="F508" s="10">
        <f ca="1">INDEX(Vakantie!P:P,MATCH(E508,Vakantie!O:O,0))</f>
        <v>45340</v>
      </c>
      <c r="G508" s="6" t="str">
        <f ca="1">INDEX(Vakantie!Q:Q,MATCH(E508,Vakantie!O:O,0))</f>
        <v>Voorjaar</v>
      </c>
      <c r="H508" s="6">
        <f t="shared" ca="1" si="97"/>
        <v>0</v>
      </c>
      <c r="I508" s="6">
        <f ca="1">IFERROR(  MIN(1, VLOOKUP(C508,Vakantie!Z:Z,1,0)   ),0)</f>
        <v>0</v>
      </c>
      <c r="J508" s="6">
        <f t="shared" ca="1" si="89"/>
        <v>0</v>
      </c>
      <c r="K508" s="6">
        <f t="shared" si="90"/>
        <v>0</v>
      </c>
      <c r="L508" s="10">
        <f ca="1">VLOOKUP(C508,Zwangerschapsverlof!$B$66:$B$72,1,1)</f>
        <v>0</v>
      </c>
      <c r="M508" s="10">
        <f ca="1">INDEX(Zwangerschapsverlof!$C$66:$C$72,N508)</f>
        <v>0</v>
      </c>
      <c r="N508" s="89">
        <f ca="1">MATCH(L508,Zwangerschapsverlof!$B$66:$B$72,0)</f>
        <v>1</v>
      </c>
      <c r="O508" s="6">
        <f t="shared" ca="1" si="98"/>
        <v>0</v>
      </c>
      <c r="P508" s="10">
        <f ca="1">VLOOKUP(C508,Zwangerschapsverlof!$B$80:$B$86,1,1)</f>
        <v>0</v>
      </c>
      <c r="Q508" s="10">
        <f ca="1">INDEX(Zwangerschapsverlof!$C$80:$C$86,R508)</f>
        <v>0</v>
      </c>
      <c r="R508" s="89">
        <f ca="1">MATCH(P508,Zwangerschapsverlof!$B$80:$B$86,0)</f>
        <v>1</v>
      </c>
      <c r="S508" s="6">
        <f t="shared" ca="1" si="99"/>
        <v>0</v>
      </c>
      <c r="T508" s="37">
        <f t="shared" ca="1" si="91"/>
        <v>0</v>
      </c>
      <c r="U508" s="49">
        <f t="shared" si="92"/>
        <v>0</v>
      </c>
      <c r="V508" s="37">
        <f ca="1">IF(AND(H508=0,I508=0,O508=1),INDEX(Zwangerschapsverlof!$B$66:$K$72,N508,3+D508),0)</f>
        <v>0</v>
      </c>
      <c r="W508" s="37">
        <f ca="1">IF(AND(H508=0,I508=0,S508=1),INDEX(Zwangerschapsverlof!$B$80:$K$86,R508,3+D508),0)</f>
        <v>0</v>
      </c>
      <c r="X508" s="110">
        <f t="shared" ca="1" si="93"/>
        <v>12</v>
      </c>
    </row>
    <row r="509" spans="2:24">
      <c r="B509" s="48">
        <f t="shared" ca="1" si="95"/>
        <v>45381</v>
      </c>
      <c r="C509" s="10">
        <f t="shared" ca="1" si="94"/>
        <v>45381</v>
      </c>
      <c r="D509" s="6">
        <f t="shared" ca="1" si="96"/>
        <v>6</v>
      </c>
      <c r="E509" s="10">
        <f ca="1">VLOOKUP(C509,Vakantie!O:O,1,1)</f>
        <v>45332</v>
      </c>
      <c r="F509" s="10">
        <f ca="1">INDEX(Vakantie!P:P,MATCH(E509,Vakantie!O:O,0))</f>
        <v>45340</v>
      </c>
      <c r="G509" s="6" t="str">
        <f ca="1">INDEX(Vakantie!Q:Q,MATCH(E509,Vakantie!O:O,0))</f>
        <v>Voorjaar</v>
      </c>
      <c r="H509" s="6">
        <f t="shared" ca="1" si="97"/>
        <v>0</v>
      </c>
      <c r="I509" s="6">
        <f ca="1">IFERROR(  MIN(1, VLOOKUP(C509,Vakantie!Z:Z,1,0)   ),0)</f>
        <v>0</v>
      </c>
      <c r="J509" s="6">
        <f t="shared" ca="1" si="89"/>
        <v>0</v>
      </c>
      <c r="K509" s="6">
        <f t="shared" si="90"/>
        <v>0</v>
      </c>
      <c r="L509" s="10">
        <f ca="1">VLOOKUP(C509,Zwangerschapsverlof!$B$66:$B$72,1,1)</f>
        <v>0</v>
      </c>
      <c r="M509" s="10">
        <f ca="1">INDEX(Zwangerschapsverlof!$C$66:$C$72,N509)</f>
        <v>0</v>
      </c>
      <c r="N509" s="89">
        <f ca="1">MATCH(L509,Zwangerschapsverlof!$B$66:$B$72,0)</f>
        <v>1</v>
      </c>
      <c r="O509" s="6">
        <f t="shared" ca="1" si="98"/>
        <v>0</v>
      </c>
      <c r="P509" s="10">
        <f ca="1">VLOOKUP(C509,Zwangerschapsverlof!$B$80:$B$86,1,1)</f>
        <v>0</v>
      </c>
      <c r="Q509" s="10">
        <f ca="1">INDEX(Zwangerschapsverlof!$C$80:$C$86,R509)</f>
        <v>0</v>
      </c>
      <c r="R509" s="89">
        <f ca="1">MATCH(P509,Zwangerschapsverlof!$B$80:$B$86,0)</f>
        <v>1</v>
      </c>
      <c r="S509" s="6">
        <f t="shared" ca="1" si="99"/>
        <v>0</v>
      </c>
      <c r="T509" s="37">
        <f t="shared" ca="1" si="91"/>
        <v>0</v>
      </c>
      <c r="U509" s="49">
        <f t="shared" si="92"/>
        <v>0</v>
      </c>
      <c r="V509" s="37">
        <f ca="1">IF(AND(H509=0,I509=0,O509=1),INDEX(Zwangerschapsverlof!$B$66:$K$72,N509,3+D509),0)</f>
        <v>0</v>
      </c>
      <c r="W509" s="37">
        <f ca="1">IF(AND(H509=0,I509=0,S509=1),INDEX(Zwangerschapsverlof!$B$80:$K$86,R509,3+D509),0)</f>
        <v>0</v>
      </c>
      <c r="X509" s="110">
        <f t="shared" ca="1" si="93"/>
        <v>12</v>
      </c>
    </row>
    <row r="510" spans="2:24">
      <c r="B510" s="48">
        <f t="shared" ca="1" si="95"/>
        <v>45382</v>
      </c>
      <c r="C510" s="10">
        <f t="shared" ca="1" si="94"/>
        <v>45382</v>
      </c>
      <c r="D510" s="6">
        <f t="shared" ca="1" si="96"/>
        <v>7</v>
      </c>
      <c r="E510" s="10">
        <f ca="1">VLOOKUP(C510,Vakantie!O:O,1,1)</f>
        <v>45332</v>
      </c>
      <c r="F510" s="10">
        <f ca="1">INDEX(Vakantie!P:P,MATCH(E510,Vakantie!O:O,0))</f>
        <v>45340</v>
      </c>
      <c r="G510" s="6" t="str">
        <f ca="1">INDEX(Vakantie!Q:Q,MATCH(E510,Vakantie!O:O,0))</f>
        <v>Voorjaar</v>
      </c>
      <c r="H510" s="6">
        <f t="shared" ca="1" si="97"/>
        <v>0</v>
      </c>
      <c r="I510" s="6">
        <f ca="1">IFERROR(  MIN(1, VLOOKUP(C510,Vakantie!Z:Z,1,0)   ),0)</f>
        <v>0</v>
      </c>
      <c r="J510" s="6">
        <f t="shared" ca="1" si="89"/>
        <v>0</v>
      </c>
      <c r="K510" s="6">
        <f t="shared" si="90"/>
        <v>0</v>
      </c>
      <c r="L510" s="10">
        <f ca="1">VLOOKUP(C510,Zwangerschapsverlof!$B$66:$B$72,1,1)</f>
        <v>0</v>
      </c>
      <c r="M510" s="10">
        <f ca="1">INDEX(Zwangerschapsverlof!$C$66:$C$72,N510)</f>
        <v>0</v>
      </c>
      <c r="N510" s="89">
        <f ca="1">MATCH(L510,Zwangerschapsverlof!$B$66:$B$72,0)</f>
        <v>1</v>
      </c>
      <c r="O510" s="6">
        <f t="shared" ca="1" si="98"/>
        <v>0</v>
      </c>
      <c r="P510" s="10">
        <f ca="1">VLOOKUP(C510,Zwangerschapsverlof!$B$80:$B$86,1,1)</f>
        <v>0</v>
      </c>
      <c r="Q510" s="10">
        <f ca="1">INDEX(Zwangerschapsverlof!$C$80:$C$86,R510)</f>
        <v>0</v>
      </c>
      <c r="R510" s="89">
        <f ca="1">MATCH(P510,Zwangerschapsverlof!$B$80:$B$86,0)</f>
        <v>1</v>
      </c>
      <c r="S510" s="6">
        <f t="shared" ca="1" si="99"/>
        <v>0</v>
      </c>
      <c r="T510" s="37">
        <f t="shared" ca="1" si="91"/>
        <v>0</v>
      </c>
      <c r="U510" s="49">
        <f t="shared" si="92"/>
        <v>0</v>
      </c>
      <c r="V510" s="37">
        <f ca="1">IF(AND(H510=0,I510=0,O510=1),INDEX(Zwangerschapsverlof!$B$66:$K$72,N510,3+D510),0)</f>
        <v>0</v>
      </c>
      <c r="W510" s="37">
        <f ca="1">IF(AND(H510=0,I510=0,S510=1),INDEX(Zwangerschapsverlof!$B$80:$K$86,R510,3+D510),0)</f>
        <v>0</v>
      </c>
      <c r="X510" s="110">
        <f t="shared" ca="1" si="93"/>
        <v>12</v>
      </c>
    </row>
    <row r="511" spans="2:24">
      <c r="B511" s="48">
        <f t="shared" ca="1" si="95"/>
        <v>45383</v>
      </c>
      <c r="C511" s="10">
        <f t="shared" ca="1" si="94"/>
        <v>45383</v>
      </c>
      <c r="D511" s="6">
        <f t="shared" ca="1" si="96"/>
        <v>1</v>
      </c>
      <c r="E511" s="10">
        <f ca="1">VLOOKUP(C511,Vakantie!O:O,1,1)</f>
        <v>45332</v>
      </c>
      <c r="F511" s="10">
        <f ca="1">INDEX(Vakantie!P:P,MATCH(E511,Vakantie!O:O,0))</f>
        <v>45340</v>
      </c>
      <c r="G511" s="6" t="str">
        <f ca="1">INDEX(Vakantie!Q:Q,MATCH(E511,Vakantie!O:O,0))</f>
        <v>Voorjaar</v>
      </c>
      <c r="H511" s="6">
        <f t="shared" ca="1" si="97"/>
        <v>0</v>
      </c>
      <c r="I511" s="6">
        <f ca="1">IFERROR(  MIN(1, VLOOKUP(C511,Vakantie!Z:Z,1,0)   ),0)</f>
        <v>1</v>
      </c>
      <c r="J511" s="6">
        <f t="shared" ca="1" si="89"/>
        <v>0</v>
      </c>
      <c r="K511" s="6">
        <f t="shared" si="90"/>
        <v>0</v>
      </c>
      <c r="L511" s="10">
        <f ca="1">VLOOKUP(C511,Zwangerschapsverlof!$B$66:$B$72,1,1)</f>
        <v>0</v>
      </c>
      <c r="M511" s="10">
        <f ca="1">INDEX(Zwangerschapsverlof!$C$66:$C$72,N511)</f>
        <v>0</v>
      </c>
      <c r="N511" s="89">
        <f ca="1">MATCH(L511,Zwangerschapsverlof!$B$66:$B$72,0)</f>
        <v>1</v>
      </c>
      <c r="O511" s="6">
        <f t="shared" ca="1" si="98"/>
        <v>0</v>
      </c>
      <c r="P511" s="10">
        <f ca="1">VLOOKUP(C511,Zwangerschapsverlof!$B$80:$B$86,1,1)</f>
        <v>0</v>
      </c>
      <c r="Q511" s="10">
        <f ca="1">INDEX(Zwangerschapsverlof!$C$80:$C$86,R511)</f>
        <v>0</v>
      </c>
      <c r="R511" s="89">
        <f ca="1">MATCH(P511,Zwangerschapsverlof!$B$80:$B$86,0)</f>
        <v>1</v>
      </c>
      <c r="S511" s="6">
        <f t="shared" ca="1" si="99"/>
        <v>0</v>
      </c>
      <c r="T511" s="37">
        <f t="shared" ca="1" si="91"/>
        <v>0</v>
      </c>
      <c r="U511" s="49">
        <f t="shared" si="92"/>
        <v>0</v>
      </c>
      <c r="V511" s="37">
        <f ca="1">IF(AND(H511=0,I511=0,O511=1),INDEX(Zwangerschapsverlof!$B$66:$K$72,N511,3+D511),0)</f>
        <v>0</v>
      </c>
      <c r="W511" s="37">
        <f ca="1">IF(AND(H511=0,I511=0,S511=1),INDEX(Zwangerschapsverlof!$B$80:$K$86,R511,3+D511),0)</f>
        <v>0</v>
      </c>
      <c r="X511" s="110">
        <f t="shared" ca="1" si="93"/>
        <v>13</v>
      </c>
    </row>
    <row r="512" spans="2:24">
      <c r="B512" s="48">
        <f t="shared" ca="1" si="95"/>
        <v>45384</v>
      </c>
      <c r="C512" s="10">
        <f t="shared" ca="1" si="94"/>
        <v>45384</v>
      </c>
      <c r="D512" s="6">
        <f t="shared" ca="1" si="96"/>
        <v>2</v>
      </c>
      <c r="E512" s="10">
        <f ca="1">VLOOKUP(C512,Vakantie!O:O,1,1)</f>
        <v>45332</v>
      </c>
      <c r="F512" s="10">
        <f ca="1">INDEX(Vakantie!P:P,MATCH(E512,Vakantie!O:O,0))</f>
        <v>45340</v>
      </c>
      <c r="G512" s="6" t="str">
        <f ca="1">INDEX(Vakantie!Q:Q,MATCH(E512,Vakantie!O:O,0))</f>
        <v>Voorjaar</v>
      </c>
      <c r="H512" s="6">
        <f t="shared" ca="1" si="97"/>
        <v>0</v>
      </c>
      <c r="I512" s="6">
        <f ca="1">IFERROR(  MIN(1, VLOOKUP(C512,Vakantie!Z:Z,1,0)   ),0)</f>
        <v>0</v>
      </c>
      <c r="J512" s="6">
        <f t="shared" ca="1" si="89"/>
        <v>0</v>
      </c>
      <c r="K512" s="6">
        <f t="shared" si="90"/>
        <v>0</v>
      </c>
      <c r="L512" s="10">
        <f ca="1">VLOOKUP(C512,Zwangerschapsverlof!$B$66:$B$72,1,1)</f>
        <v>0</v>
      </c>
      <c r="M512" s="10">
        <f ca="1">INDEX(Zwangerschapsverlof!$C$66:$C$72,N512)</f>
        <v>0</v>
      </c>
      <c r="N512" s="89">
        <f ca="1">MATCH(L512,Zwangerschapsverlof!$B$66:$B$72,0)</f>
        <v>1</v>
      </c>
      <c r="O512" s="6">
        <f t="shared" ca="1" si="98"/>
        <v>0</v>
      </c>
      <c r="P512" s="10">
        <f ca="1">VLOOKUP(C512,Zwangerschapsverlof!$B$80:$B$86,1,1)</f>
        <v>0</v>
      </c>
      <c r="Q512" s="10">
        <f ca="1">INDEX(Zwangerschapsverlof!$C$80:$C$86,R512)</f>
        <v>0</v>
      </c>
      <c r="R512" s="89">
        <f ca="1">MATCH(P512,Zwangerschapsverlof!$B$80:$B$86,0)</f>
        <v>1</v>
      </c>
      <c r="S512" s="6">
        <f t="shared" ca="1" si="99"/>
        <v>0</v>
      </c>
      <c r="T512" s="37">
        <f t="shared" ca="1" si="91"/>
        <v>0</v>
      </c>
      <c r="U512" s="49">
        <f t="shared" si="92"/>
        <v>0</v>
      </c>
      <c r="V512" s="37">
        <f ca="1">IF(AND(H512=0,I512=0,O512=1),INDEX(Zwangerschapsverlof!$B$66:$K$72,N512,3+D512),0)</f>
        <v>0</v>
      </c>
      <c r="W512" s="37">
        <f ca="1">IF(AND(H512=0,I512=0,S512=1),INDEX(Zwangerschapsverlof!$B$80:$K$86,R512,3+D512),0)</f>
        <v>0</v>
      </c>
      <c r="X512" s="110">
        <f t="shared" ca="1" si="93"/>
        <v>13</v>
      </c>
    </row>
    <row r="513" spans="2:24">
      <c r="B513" s="48">
        <f t="shared" ca="1" si="95"/>
        <v>45385</v>
      </c>
      <c r="C513" s="10">
        <f t="shared" ca="1" si="94"/>
        <v>45385</v>
      </c>
      <c r="D513" s="6">
        <f t="shared" ca="1" si="96"/>
        <v>3</v>
      </c>
      <c r="E513" s="10">
        <f ca="1">VLOOKUP(C513,Vakantie!O:O,1,1)</f>
        <v>45332</v>
      </c>
      <c r="F513" s="10">
        <f ca="1">INDEX(Vakantie!P:P,MATCH(E513,Vakantie!O:O,0))</f>
        <v>45340</v>
      </c>
      <c r="G513" s="6" t="str">
        <f ca="1">INDEX(Vakantie!Q:Q,MATCH(E513,Vakantie!O:O,0))</f>
        <v>Voorjaar</v>
      </c>
      <c r="H513" s="6">
        <f t="shared" ca="1" si="97"/>
        <v>0</v>
      </c>
      <c r="I513" s="6">
        <f ca="1">IFERROR(  MIN(1, VLOOKUP(C513,Vakantie!Z:Z,1,0)   ),0)</f>
        <v>0</v>
      </c>
      <c r="J513" s="6">
        <f t="shared" ca="1" si="89"/>
        <v>0</v>
      </c>
      <c r="K513" s="6">
        <f t="shared" si="90"/>
        <v>0</v>
      </c>
      <c r="L513" s="10">
        <f ca="1">VLOOKUP(C513,Zwangerschapsverlof!$B$66:$B$72,1,1)</f>
        <v>0</v>
      </c>
      <c r="M513" s="10">
        <f ca="1">INDEX(Zwangerschapsverlof!$C$66:$C$72,N513)</f>
        <v>0</v>
      </c>
      <c r="N513" s="89">
        <f ca="1">MATCH(L513,Zwangerschapsverlof!$B$66:$B$72,0)</f>
        <v>1</v>
      </c>
      <c r="O513" s="6">
        <f t="shared" ca="1" si="98"/>
        <v>0</v>
      </c>
      <c r="P513" s="10">
        <f ca="1">VLOOKUP(C513,Zwangerschapsverlof!$B$80:$B$86,1,1)</f>
        <v>0</v>
      </c>
      <c r="Q513" s="10">
        <f ca="1">INDEX(Zwangerschapsverlof!$C$80:$C$86,R513)</f>
        <v>0</v>
      </c>
      <c r="R513" s="89">
        <f ca="1">MATCH(P513,Zwangerschapsverlof!$B$80:$B$86,0)</f>
        <v>1</v>
      </c>
      <c r="S513" s="6">
        <f t="shared" ca="1" si="99"/>
        <v>0</v>
      </c>
      <c r="T513" s="37">
        <f t="shared" ca="1" si="91"/>
        <v>0</v>
      </c>
      <c r="U513" s="49">
        <f t="shared" si="92"/>
        <v>0</v>
      </c>
      <c r="V513" s="37">
        <f ca="1">IF(AND(H513=0,I513=0,O513=1),INDEX(Zwangerschapsverlof!$B$66:$K$72,N513,3+D513),0)</f>
        <v>0</v>
      </c>
      <c r="W513" s="37">
        <f ca="1">IF(AND(H513=0,I513=0,S513=1),INDEX(Zwangerschapsverlof!$B$80:$K$86,R513,3+D513),0)</f>
        <v>0</v>
      </c>
      <c r="X513" s="110">
        <f t="shared" ca="1" si="93"/>
        <v>13</v>
      </c>
    </row>
    <row r="514" spans="2:24">
      <c r="B514" s="48">
        <f t="shared" ca="1" si="95"/>
        <v>45386</v>
      </c>
      <c r="C514" s="10">
        <f t="shared" ca="1" si="94"/>
        <v>45386</v>
      </c>
      <c r="D514" s="6">
        <f t="shared" ca="1" si="96"/>
        <v>4</v>
      </c>
      <c r="E514" s="10">
        <f ca="1">VLOOKUP(C514,Vakantie!O:O,1,1)</f>
        <v>45332</v>
      </c>
      <c r="F514" s="10">
        <f ca="1">INDEX(Vakantie!P:P,MATCH(E514,Vakantie!O:O,0))</f>
        <v>45340</v>
      </c>
      <c r="G514" s="6" t="str">
        <f ca="1">INDEX(Vakantie!Q:Q,MATCH(E514,Vakantie!O:O,0))</f>
        <v>Voorjaar</v>
      </c>
      <c r="H514" s="6">
        <f t="shared" ca="1" si="97"/>
        <v>0</v>
      </c>
      <c r="I514" s="6">
        <f ca="1">IFERROR(  MIN(1, VLOOKUP(C514,Vakantie!Z:Z,1,0)   ),0)</f>
        <v>0</v>
      </c>
      <c r="J514" s="6">
        <f t="shared" ca="1" si="89"/>
        <v>0</v>
      </c>
      <c r="K514" s="6">
        <f t="shared" si="90"/>
        <v>0</v>
      </c>
      <c r="L514" s="10">
        <f ca="1">VLOOKUP(C514,Zwangerschapsverlof!$B$66:$B$72,1,1)</f>
        <v>0</v>
      </c>
      <c r="M514" s="10">
        <f ca="1">INDEX(Zwangerschapsverlof!$C$66:$C$72,N514)</f>
        <v>0</v>
      </c>
      <c r="N514" s="89">
        <f ca="1">MATCH(L514,Zwangerschapsverlof!$B$66:$B$72,0)</f>
        <v>1</v>
      </c>
      <c r="O514" s="6">
        <f t="shared" ca="1" si="98"/>
        <v>0</v>
      </c>
      <c r="P514" s="10">
        <f ca="1">VLOOKUP(C514,Zwangerschapsverlof!$B$80:$B$86,1,1)</f>
        <v>0</v>
      </c>
      <c r="Q514" s="10">
        <f ca="1">INDEX(Zwangerschapsverlof!$C$80:$C$86,R514)</f>
        <v>0</v>
      </c>
      <c r="R514" s="89">
        <f ca="1">MATCH(P514,Zwangerschapsverlof!$B$80:$B$86,0)</f>
        <v>1</v>
      </c>
      <c r="S514" s="6">
        <f t="shared" ca="1" si="99"/>
        <v>0</v>
      </c>
      <c r="T514" s="37">
        <f t="shared" ca="1" si="91"/>
        <v>0</v>
      </c>
      <c r="U514" s="49">
        <f t="shared" si="92"/>
        <v>0</v>
      </c>
      <c r="V514" s="37">
        <f ca="1">IF(AND(H514=0,I514=0,O514=1),INDEX(Zwangerschapsverlof!$B$66:$K$72,N514,3+D514),0)</f>
        <v>0</v>
      </c>
      <c r="W514" s="37">
        <f ca="1">IF(AND(H514=0,I514=0,S514=1),INDEX(Zwangerschapsverlof!$B$80:$K$86,R514,3+D514),0)</f>
        <v>0</v>
      </c>
      <c r="X514" s="110">
        <f t="shared" ca="1" si="93"/>
        <v>13</v>
      </c>
    </row>
    <row r="515" spans="2:24">
      <c r="B515" s="48">
        <f t="shared" ca="1" si="95"/>
        <v>45387</v>
      </c>
      <c r="C515" s="10">
        <f t="shared" ca="1" si="94"/>
        <v>45387</v>
      </c>
      <c r="D515" s="6">
        <f t="shared" ca="1" si="96"/>
        <v>5</v>
      </c>
      <c r="E515" s="10">
        <f ca="1">VLOOKUP(C515,Vakantie!O:O,1,1)</f>
        <v>45332</v>
      </c>
      <c r="F515" s="10">
        <f ca="1">INDEX(Vakantie!P:P,MATCH(E515,Vakantie!O:O,0))</f>
        <v>45340</v>
      </c>
      <c r="G515" s="6" t="str">
        <f ca="1">INDEX(Vakantie!Q:Q,MATCH(E515,Vakantie!O:O,0))</f>
        <v>Voorjaar</v>
      </c>
      <c r="H515" s="6">
        <f t="shared" ca="1" si="97"/>
        <v>0</v>
      </c>
      <c r="I515" s="6">
        <f ca="1">IFERROR(  MIN(1, VLOOKUP(C515,Vakantie!Z:Z,1,0)   ),0)</f>
        <v>0</v>
      </c>
      <c r="J515" s="6">
        <f t="shared" ca="1" si="89"/>
        <v>0</v>
      </c>
      <c r="K515" s="6">
        <f t="shared" si="90"/>
        <v>0</v>
      </c>
      <c r="L515" s="10">
        <f ca="1">VLOOKUP(C515,Zwangerschapsverlof!$B$66:$B$72,1,1)</f>
        <v>0</v>
      </c>
      <c r="M515" s="10">
        <f ca="1">INDEX(Zwangerschapsverlof!$C$66:$C$72,N515)</f>
        <v>0</v>
      </c>
      <c r="N515" s="89">
        <f ca="1">MATCH(L515,Zwangerschapsverlof!$B$66:$B$72,0)</f>
        <v>1</v>
      </c>
      <c r="O515" s="6">
        <f t="shared" ca="1" si="98"/>
        <v>0</v>
      </c>
      <c r="P515" s="10">
        <f ca="1">VLOOKUP(C515,Zwangerschapsverlof!$B$80:$B$86,1,1)</f>
        <v>0</v>
      </c>
      <c r="Q515" s="10">
        <f ca="1">INDEX(Zwangerschapsverlof!$C$80:$C$86,R515)</f>
        <v>0</v>
      </c>
      <c r="R515" s="89">
        <f ca="1">MATCH(P515,Zwangerschapsverlof!$B$80:$B$86,0)</f>
        <v>1</v>
      </c>
      <c r="S515" s="6">
        <f t="shared" ca="1" si="99"/>
        <v>0</v>
      </c>
      <c r="T515" s="37">
        <f t="shared" ca="1" si="91"/>
        <v>0</v>
      </c>
      <c r="U515" s="49">
        <f t="shared" si="92"/>
        <v>0</v>
      </c>
      <c r="V515" s="37">
        <f ca="1">IF(AND(H515=0,I515=0,O515=1),INDEX(Zwangerschapsverlof!$B$66:$K$72,N515,3+D515),0)</f>
        <v>0</v>
      </c>
      <c r="W515" s="37">
        <f ca="1">IF(AND(H515=0,I515=0,S515=1),INDEX(Zwangerschapsverlof!$B$80:$K$86,R515,3+D515),0)</f>
        <v>0</v>
      </c>
      <c r="X515" s="110">
        <f t="shared" ca="1" si="93"/>
        <v>13</v>
      </c>
    </row>
    <row r="516" spans="2:24">
      <c r="B516" s="48">
        <f t="shared" ca="1" si="95"/>
        <v>45388</v>
      </c>
      <c r="C516" s="10">
        <f t="shared" ca="1" si="94"/>
        <v>45388</v>
      </c>
      <c r="D516" s="6">
        <f t="shared" ca="1" si="96"/>
        <v>6</v>
      </c>
      <c r="E516" s="10">
        <f ca="1">VLOOKUP(C516,Vakantie!O:O,1,1)</f>
        <v>45332</v>
      </c>
      <c r="F516" s="10">
        <f ca="1">INDEX(Vakantie!P:P,MATCH(E516,Vakantie!O:O,0))</f>
        <v>45340</v>
      </c>
      <c r="G516" s="6" t="str">
        <f ca="1">INDEX(Vakantie!Q:Q,MATCH(E516,Vakantie!O:O,0))</f>
        <v>Voorjaar</v>
      </c>
      <c r="H516" s="6">
        <f t="shared" ca="1" si="97"/>
        <v>0</v>
      </c>
      <c r="I516" s="6">
        <f ca="1">IFERROR(  MIN(1, VLOOKUP(C516,Vakantie!Z:Z,1,0)   ),0)</f>
        <v>0</v>
      </c>
      <c r="J516" s="6">
        <f t="shared" ca="1" si="89"/>
        <v>0</v>
      </c>
      <c r="K516" s="6">
        <f t="shared" si="90"/>
        <v>0</v>
      </c>
      <c r="L516" s="10">
        <f ca="1">VLOOKUP(C516,Zwangerschapsverlof!$B$66:$B$72,1,1)</f>
        <v>0</v>
      </c>
      <c r="M516" s="10">
        <f ca="1">INDEX(Zwangerschapsverlof!$C$66:$C$72,N516)</f>
        <v>0</v>
      </c>
      <c r="N516" s="89">
        <f ca="1">MATCH(L516,Zwangerschapsverlof!$B$66:$B$72,0)</f>
        <v>1</v>
      </c>
      <c r="O516" s="6">
        <f t="shared" ca="1" si="98"/>
        <v>0</v>
      </c>
      <c r="P516" s="10">
        <f ca="1">VLOOKUP(C516,Zwangerschapsverlof!$B$80:$B$86,1,1)</f>
        <v>0</v>
      </c>
      <c r="Q516" s="10">
        <f ca="1">INDEX(Zwangerschapsverlof!$C$80:$C$86,R516)</f>
        <v>0</v>
      </c>
      <c r="R516" s="89">
        <f ca="1">MATCH(P516,Zwangerschapsverlof!$B$80:$B$86,0)</f>
        <v>1</v>
      </c>
      <c r="S516" s="6">
        <f t="shared" ca="1" si="99"/>
        <v>0</v>
      </c>
      <c r="T516" s="37">
        <f t="shared" ca="1" si="91"/>
        <v>0</v>
      </c>
      <c r="U516" s="49">
        <f t="shared" si="92"/>
        <v>0</v>
      </c>
      <c r="V516" s="37">
        <f ca="1">IF(AND(H516=0,I516=0,O516=1),INDEX(Zwangerschapsverlof!$B$66:$K$72,N516,3+D516),0)</f>
        <v>0</v>
      </c>
      <c r="W516" s="37">
        <f ca="1">IF(AND(H516=0,I516=0,S516=1),INDEX(Zwangerschapsverlof!$B$80:$K$86,R516,3+D516),0)</f>
        <v>0</v>
      </c>
      <c r="X516" s="110">
        <f t="shared" ca="1" si="93"/>
        <v>13</v>
      </c>
    </row>
    <row r="517" spans="2:24">
      <c r="B517" s="48">
        <f t="shared" ca="1" si="95"/>
        <v>45389</v>
      </c>
      <c r="C517" s="10">
        <f t="shared" ca="1" si="94"/>
        <v>45389</v>
      </c>
      <c r="D517" s="6">
        <f t="shared" ca="1" si="96"/>
        <v>7</v>
      </c>
      <c r="E517" s="10">
        <f ca="1">VLOOKUP(C517,Vakantie!O:O,1,1)</f>
        <v>45332</v>
      </c>
      <c r="F517" s="10">
        <f ca="1">INDEX(Vakantie!P:P,MATCH(E517,Vakantie!O:O,0))</f>
        <v>45340</v>
      </c>
      <c r="G517" s="6" t="str">
        <f ca="1">INDEX(Vakantie!Q:Q,MATCH(E517,Vakantie!O:O,0))</f>
        <v>Voorjaar</v>
      </c>
      <c r="H517" s="6">
        <f t="shared" ca="1" si="97"/>
        <v>0</v>
      </c>
      <c r="I517" s="6">
        <f ca="1">IFERROR(  MIN(1, VLOOKUP(C517,Vakantie!Z:Z,1,0)   ),0)</f>
        <v>0</v>
      </c>
      <c r="J517" s="6">
        <f t="shared" ca="1" si="89"/>
        <v>0</v>
      </c>
      <c r="K517" s="6">
        <f t="shared" si="90"/>
        <v>0</v>
      </c>
      <c r="L517" s="10">
        <f ca="1">VLOOKUP(C517,Zwangerschapsverlof!$B$66:$B$72,1,1)</f>
        <v>0</v>
      </c>
      <c r="M517" s="10">
        <f ca="1">INDEX(Zwangerschapsverlof!$C$66:$C$72,N517)</f>
        <v>0</v>
      </c>
      <c r="N517" s="89">
        <f ca="1">MATCH(L517,Zwangerschapsverlof!$B$66:$B$72,0)</f>
        <v>1</v>
      </c>
      <c r="O517" s="6">
        <f t="shared" ca="1" si="98"/>
        <v>0</v>
      </c>
      <c r="P517" s="10">
        <f ca="1">VLOOKUP(C517,Zwangerschapsverlof!$B$80:$B$86,1,1)</f>
        <v>0</v>
      </c>
      <c r="Q517" s="10">
        <f ca="1">INDEX(Zwangerschapsverlof!$C$80:$C$86,R517)</f>
        <v>0</v>
      </c>
      <c r="R517" s="89">
        <f ca="1">MATCH(P517,Zwangerschapsverlof!$B$80:$B$86,0)</f>
        <v>1</v>
      </c>
      <c r="S517" s="6">
        <f t="shared" ca="1" si="99"/>
        <v>0</v>
      </c>
      <c r="T517" s="37">
        <f t="shared" ca="1" si="91"/>
        <v>0</v>
      </c>
      <c r="U517" s="49">
        <f t="shared" si="92"/>
        <v>0</v>
      </c>
      <c r="V517" s="37">
        <f ca="1">IF(AND(H517=0,I517=0,O517=1),INDEX(Zwangerschapsverlof!$B$66:$K$72,N517,3+D517),0)</f>
        <v>0</v>
      </c>
      <c r="W517" s="37">
        <f ca="1">IF(AND(H517=0,I517=0,S517=1),INDEX(Zwangerschapsverlof!$B$80:$K$86,R517,3+D517),0)</f>
        <v>0</v>
      </c>
      <c r="X517" s="110">
        <f t="shared" ca="1" si="93"/>
        <v>13</v>
      </c>
    </row>
    <row r="518" spans="2:24">
      <c r="B518" s="48">
        <f t="shared" ca="1" si="95"/>
        <v>45390</v>
      </c>
      <c r="C518" s="10">
        <f t="shared" ca="1" si="94"/>
        <v>45390</v>
      </c>
      <c r="D518" s="6">
        <f t="shared" ca="1" si="96"/>
        <v>1</v>
      </c>
      <c r="E518" s="10">
        <f ca="1">VLOOKUP(C518,Vakantie!O:O,1,1)</f>
        <v>45332</v>
      </c>
      <c r="F518" s="10">
        <f ca="1">INDEX(Vakantie!P:P,MATCH(E518,Vakantie!O:O,0))</f>
        <v>45340</v>
      </c>
      <c r="G518" s="6" t="str">
        <f ca="1">INDEX(Vakantie!Q:Q,MATCH(E518,Vakantie!O:O,0))</f>
        <v>Voorjaar</v>
      </c>
      <c r="H518" s="6">
        <f t="shared" ca="1" si="97"/>
        <v>0</v>
      </c>
      <c r="I518" s="6">
        <f ca="1">IFERROR(  MIN(1, VLOOKUP(C518,Vakantie!Z:Z,1,0)   ),0)</f>
        <v>0</v>
      </c>
      <c r="J518" s="6">
        <f t="shared" ca="1" si="89"/>
        <v>0</v>
      </c>
      <c r="K518" s="6">
        <f t="shared" si="90"/>
        <v>0</v>
      </c>
      <c r="L518" s="10">
        <f ca="1">VLOOKUP(C518,Zwangerschapsverlof!$B$66:$B$72,1,1)</f>
        <v>0</v>
      </c>
      <c r="M518" s="10">
        <f ca="1">INDEX(Zwangerschapsverlof!$C$66:$C$72,N518)</f>
        <v>0</v>
      </c>
      <c r="N518" s="89">
        <f ca="1">MATCH(L518,Zwangerschapsverlof!$B$66:$B$72,0)</f>
        <v>1</v>
      </c>
      <c r="O518" s="6">
        <f t="shared" ca="1" si="98"/>
        <v>0</v>
      </c>
      <c r="P518" s="10">
        <f ca="1">VLOOKUP(C518,Zwangerschapsverlof!$B$80:$B$86,1,1)</f>
        <v>0</v>
      </c>
      <c r="Q518" s="10">
        <f ca="1">INDEX(Zwangerschapsverlof!$C$80:$C$86,R518)</f>
        <v>0</v>
      </c>
      <c r="R518" s="89">
        <f ca="1">MATCH(P518,Zwangerschapsverlof!$B$80:$B$86,0)</f>
        <v>1</v>
      </c>
      <c r="S518" s="6">
        <f t="shared" ca="1" si="99"/>
        <v>0</v>
      </c>
      <c r="T518" s="37">
        <f t="shared" ca="1" si="91"/>
        <v>0</v>
      </c>
      <c r="U518" s="49">
        <f t="shared" si="92"/>
        <v>0</v>
      </c>
      <c r="V518" s="37">
        <f ca="1">IF(AND(H518=0,I518=0,O518=1),INDEX(Zwangerschapsverlof!$B$66:$K$72,N518,3+D518),0)</f>
        <v>0</v>
      </c>
      <c r="W518" s="37">
        <f ca="1">IF(AND(H518=0,I518=0,S518=1),INDEX(Zwangerschapsverlof!$B$80:$K$86,R518,3+D518),0)</f>
        <v>0</v>
      </c>
      <c r="X518" s="110">
        <f t="shared" ca="1" si="93"/>
        <v>13</v>
      </c>
    </row>
    <row r="519" spans="2:24">
      <c r="B519" s="48">
        <f t="shared" ca="1" si="95"/>
        <v>45391</v>
      </c>
      <c r="C519" s="10">
        <f t="shared" ca="1" si="94"/>
        <v>45391</v>
      </c>
      <c r="D519" s="6">
        <f t="shared" ca="1" si="96"/>
        <v>2</v>
      </c>
      <c r="E519" s="10">
        <f ca="1">VLOOKUP(C519,Vakantie!O:O,1,1)</f>
        <v>45332</v>
      </c>
      <c r="F519" s="10">
        <f ca="1">INDEX(Vakantie!P:P,MATCH(E519,Vakantie!O:O,0))</f>
        <v>45340</v>
      </c>
      <c r="G519" s="6" t="str">
        <f ca="1">INDEX(Vakantie!Q:Q,MATCH(E519,Vakantie!O:O,0))</f>
        <v>Voorjaar</v>
      </c>
      <c r="H519" s="6">
        <f t="shared" ca="1" si="97"/>
        <v>0</v>
      </c>
      <c r="I519" s="6">
        <f ca="1">IFERROR(  MIN(1, VLOOKUP(C519,Vakantie!Z:Z,1,0)   ),0)</f>
        <v>0</v>
      </c>
      <c r="J519" s="6">
        <f t="shared" ref="J519:J582" ca="1" si="100">IF(AND(C519&gt;=$AX$23,C519&lt;=$AX$38),1,0)</f>
        <v>0</v>
      </c>
      <c r="K519" s="6">
        <f t="shared" ref="K519:K582" si="101">IF($AX$37=0,0,IF(AND(C519&gt;=$AX$37,C519&lt;=$AX$35),1,0))</f>
        <v>0</v>
      </c>
      <c r="L519" s="10">
        <f ca="1">VLOOKUP(C519,Zwangerschapsverlof!$B$66:$B$72,1,1)</f>
        <v>0</v>
      </c>
      <c r="M519" s="10">
        <f ca="1">INDEX(Zwangerschapsverlof!$C$66:$C$72,N519)</f>
        <v>0</v>
      </c>
      <c r="N519" s="89">
        <f ca="1">MATCH(L519,Zwangerschapsverlof!$B$66:$B$72,0)</f>
        <v>1</v>
      </c>
      <c r="O519" s="6">
        <f t="shared" ca="1" si="98"/>
        <v>0</v>
      </c>
      <c r="P519" s="10">
        <f ca="1">VLOOKUP(C519,Zwangerschapsverlof!$B$80:$B$86,1,1)</f>
        <v>0</v>
      </c>
      <c r="Q519" s="10">
        <f ca="1">INDEX(Zwangerschapsverlof!$C$80:$C$86,R519)</f>
        <v>0</v>
      </c>
      <c r="R519" s="89">
        <f ca="1">MATCH(P519,Zwangerschapsverlof!$B$80:$B$86,0)</f>
        <v>1</v>
      </c>
      <c r="S519" s="6">
        <f t="shared" ca="1" si="99"/>
        <v>0</v>
      </c>
      <c r="T519" s="37">
        <f t="shared" ref="T519:T582" ca="1" si="102">IF(AND(OR(H519=1,I519=1),J519=1),INDEX($AY$9:$BE$9,1,D519),0)</f>
        <v>0</v>
      </c>
      <c r="U519" s="49">
        <f t="shared" ref="U519:U582" si="103">IF(K519=1,INDEX($AY$9:$BE$9,1,D519),0)</f>
        <v>0</v>
      </c>
      <c r="V519" s="37">
        <f ca="1">IF(AND(H519=0,I519=0,O519=1),INDEX(Zwangerschapsverlof!$B$66:$K$72,N519,3+D519),0)</f>
        <v>0</v>
      </c>
      <c r="W519" s="37">
        <f ca="1">IF(AND(H519=0,I519=0,S519=1),INDEX(Zwangerschapsverlof!$B$80:$K$86,R519,3+D519),0)</f>
        <v>0</v>
      </c>
      <c r="X519" s="110">
        <f t="shared" ref="X519:X582" ca="1" si="104">SUM(X518,IF(I519=1,1,0))</f>
        <v>13</v>
      </c>
    </row>
    <row r="520" spans="2:24">
      <c r="B520" s="48">
        <f t="shared" ca="1" si="95"/>
        <v>45392</v>
      </c>
      <c r="C520" s="10">
        <f t="shared" ref="C520:C583" ca="1" si="105">C519+1</f>
        <v>45392</v>
      </c>
      <c r="D520" s="6">
        <f t="shared" ca="1" si="96"/>
        <v>3</v>
      </c>
      <c r="E520" s="10">
        <f ca="1">VLOOKUP(C520,Vakantie!O:O,1,1)</f>
        <v>45332</v>
      </c>
      <c r="F520" s="10">
        <f ca="1">INDEX(Vakantie!P:P,MATCH(E520,Vakantie!O:O,0))</f>
        <v>45340</v>
      </c>
      <c r="G520" s="6" t="str">
        <f ca="1">INDEX(Vakantie!Q:Q,MATCH(E520,Vakantie!O:O,0))</f>
        <v>Voorjaar</v>
      </c>
      <c r="H520" s="6">
        <f t="shared" ca="1" si="97"/>
        <v>0</v>
      </c>
      <c r="I520" s="6">
        <f ca="1">IFERROR(  MIN(1, VLOOKUP(C520,Vakantie!Z:Z,1,0)   ),0)</f>
        <v>0</v>
      </c>
      <c r="J520" s="6">
        <f t="shared" ca="1" si="100"/>
        <v>0</v>
      </c>
      <c r="K520" s="6">
        <f t="shared" si="101"/>
        <v>0</v>
      </c>
      <c r="L520" s="10">
        <f ca="1">VLOOKUP(C520,Zwangerschapsverlof!$B$66:$B$72,1,1)</f>
        <v>0</v>
      </c>
      <c r="M520" s="10">
        <f ca="1">INDEX(Zwangerschapsverlof!$C$66:$C$72,N520)</f>
        <v>0</v>
      </c>
      <c r="N520" s="89">
        <f ca="1">MATCH(L520,Zwangerschapsverlof!$B$66:$B$72,0)</f>
        <v>1</v>
      </c>
      <c r="O520" s="6">
        <f t="shared" ca="1" si="98"/>
        <v>0</v>
      </c>
      <c r="P520" s="10">
        <f ca="1">VLOOKUP(C520,Zwangerschapsverlof!$B$80:$B$86,1,1)</f>
        <v>0</v>
      </c>
      <c r="Q520" s="10">
        <f ca="1">INDEX(Zwangerschapsverlof!$C$80:$C$86,R520)</f>
        <v>0</v>
      </c>
      <c r="R520" s="89">
        <f ca="1">MATCH(P520,Zwangerschapsverlof!$B$80:$B$86,0)</f>
        <v>1</v>
      </c>
      <c r="S520" s="6">
        <f t="shared" ca="1" si="99"/>
        <v>0</v>
      </c>
      <c r="T520" s="37">
        <f t="shared" ca="1" si="102"/>
        <v>0</v>
      </c>
      <c r="U520" s="49">
        <f t="shared" si="103"/>
        <v>0</v>
      </c>
      <c r="V520" s="37">
        <f ca="1">IF(AND(H520=0,I520=0,O520=1),INDEX(Zwangerschapsverlof!$B$66:$K$72,N520,3+D520),0)</f>
        <v>0</v>
      </c>
      <c r="W520" s="37">
        <f ca="1">IF(AND(H520=0,I520=0,S520=1),INDEX(Zwangerschapsverlof!$B$80:$K$86,R520,3+D520),0)</f>
        <v>0</v>
      </c>
      <c r="X520" s="110">
        <f t="shared" ca="1" si="104"/>
        <v>13</v>
      </c>
    </row>
    <row r="521" spans="2:24">
      <c r="B521" s="48">
        <f t="shared" ca="1" si="95"/>
        <v>45393</v>
      </c>
      <c r="C521" s="10">
        <f t="shared" ca="1" si="105"/>
        <v>45393</v>
      </c>
      <c r="D521" s="6">
        <f t="shared" ca="1" si="96"/>
        <v>4</v>
      </c>
      <c r="E521" s="10">
        <f ca="1">VLOOKUP(C521,Vakantie!O:O,1,1)</f>
        <v>45332</v>
      </c>
      <c r="F521" s="10">
        <f ca="1">INDEX(Vakantie!P:P,MATCH(E521,Vakantie!O:O,0))</f>
        <v>45340</v>
      </c>
      <c r="G521" s="6" t="str">
        <f ca="1">INDEX(Vakantie!Q:Q,MATCH(E521,Vakantie!O:O,0))</f>
        <v>Voorjaar</v>
      </c>
      <c r="H521" s="6">
        <f t="shared" ca="1" si="97"/>
        <v>0</v>
      </c>
      <c r="I521" s="6">
        <f ca="1">IFERROR(  MIN(1, VLOOKUP(C521,Vakantie!Z:Z,1,0)   ),0)</f>
        <v>0</v>
      </c>
      <c r="J521" s="6">
        <f t="shared" ca="1" si="100"/>
        <v>0</v>
      </c>
      <c r="K521" s="6">
        <f t="shared" si="101"/>
        <v>0</v>
      </c>
      <c r="L521" s="10">
        <f ca="1">VLOOKUP(C521,Zwangerschapsverlof!$B$66:$B$72,1,1)</f>
        <v>0</v>
      </c>
      <c r="M521" s="10">
        <f ca="1">INDEX(Zwangerschapsverlof!$C$66:$C$72,N521)</f>
        <v>0</v>
      </c>
      <c r="N521" s="89">
        <f ca="1">MATCH(L521,Zwangerschapsverlof!$B$66:$B$72,0)</f>
        <v>1</v>
      </c>
      <c r="O521" s="6">
        <f t="shared" ca="1" si="98"/>
        <v>0</v>
      </c>
      <c r="P521" s="10">
        <f ca="1">VLOOKUP(C521,Zwangerschapsverlof!$B$80:$B$86,1,1)</f>
        <v>0</v>
      </c>
      <c r="Q521" s="10">
        <f ca="1">INDEX(Zwangerschapsverlof!$C$80:$C$86,R521)</f>
        <v>0</v>
      </c>
      <c r="R521" s="89">
        <f ca="1">MATCH(P521,Zwangerschapsverlof!$B$80:$B$86,0)</f>
        <v>1</v>
      </c>
      <c r="S521" s="6">
        <f t="shared" ca="1" si="99"/>
        <v>0</v>
      </c>
      <c r="T521" s="37">
        <f t="shared" ca="1" si="102"/>
        <v>0</v>
      </c>
      <c r="U521" s="49">
        <f t="shared" si="103"/>
        <v>0</v>
      </c>
      <c r="V521" s="37">
        <f ca="1">IF(AND(H521=0,I521=0,O521=1),INDEX(Zwangerschapsverlof!$B$66:$K$72,N521,3+D521),0)</f>
        <v>0</v>
      </c>
      <c r="W521" s="37">
        <f ca="1">IF(AND(H521=0,I521=0,S521=1),INDEX(Zwangerschapsverlof!$B$80:$K$86,R521,3+D521),0)</f>
        <v>0</v>
      </c>
      <c r="X521" s="110">
        <f t="shared" ca="1" si="104"/>
        <v>13</v>
      </c>
    </row>
    <row r="522" spans="2:24">
      <c r="B522" s="48">
        <f t="shared" ca="1" si="95"/>
        <v>45394</v>
      </c>
      <c r="C522" s="10">
        <f t="shared" ca="1" si="105"/>
        <v>45394</v>
      </c>
      <c r="D522" s="6">
        <f t="shared" ca="1" si="96"/>
        <v>5</v>
      </c>
      <c r="E522" s="10">
        <f ca="1">VLOOKUP(C522,Vakantie!O:O,1,1)</f>
        <v>45332</v>
      </c>
      <c r="F522" s="10">
        <f ca="1">INDEX(Vakantie!P:P,MATCH(E522,Vakantie!O:O,0))</f>
        <v>45340</v>
      </c>
      <c r="G522" s="6" t="str">
        <f ca="1">INDEX(Vakantie!Q:Q,MATCH(E522,Vakantie!O:O,0))</f>
        <v>Voorjaar</v>
      </c>
      <c r="H522" s="6">
        <f t="shared" ca="1" si="97"/>
        <v>0</v>
      </c>
      <c r="I522" s="6">
        <f ca="1">IFERROR(  MIN(1, VLOOKUP(C522,Vakantie!Z:Z,1,0)   ),0)</f>
        <v>0</v>
      </c>
      <c r="J522" s="6">
        <f t="shared" ca="1" si="100"/>
        <v>0</v>
      </c>
      <c r="K522" s="6">
        <f t="shared" si="101"/>
        <v>0</v>
      </c>
      <c r="L522" s="10">
        <f ca="1">VLOOKUP(C522,Zwangerschapsverlof!$B$66:$B$72,1,1)</f>
        <v>0</v>
      </c>
      <c r="M522" s="10">
        <f ca="1">INDEX(Zwangerschapsverlof!$C$66:$C$72,N522)</f>
        <v>0</v>
      </c>
      <c r="N522" s="89">
        <f ca="1">MATCH(L522,Zwangerschapsverlof!$B$66:$B$72,0)</f>
        <v>1</v>
      </c>
      <c r="O522" s="6">
        <f t="shared" ca="1" si="98"/>
        <v>0</v>
      </c>
      <c r="P522" s="10">
        <f ca="1">VLOOKUP(C522,Zwangerschapsverlof!$B$80:$B$86,1,1)</f>
        <v>0</v>
      </c>
      <c r="Q522" s="10">
        <f ca="1">INDEX(Zwangerschapsverlof!$C$80:$C$86,R522)</f>
        <v>0</v>
      </c>
      <c r="R522" s="89">
        <f ca="1">MATCH(P522,Zwangerschapsverlof!$B$80:$B$86,0)</f>
        <v>1</v>
      </c>
      <c r="S522" s="6">
        <f t="shared" ca="1" si="99"/>
        <v>0</v>
      </c>
      <c r="T522" s="37">
        <f t="shared" ca="1" si="102"/>
        <v>0</v>
      </c>
      <c r="U522" s="49">
        <f t="shared" si="103"/>
        <v>0</v>
      </c>
      <c r="V522" s="37">
        <f ca="1">IF(AND(H522=0,I522=0,O522=1),INDEX(Zwangerschapsverlof!$B$66:$K$72,N522,3+D522),0)</f>
        <v>0</v>
      </c>
      <c r="W522" s="37">
        <f ca="1">IF(AND(H522=0,I522=0,S522=1),INDEX(Zwangerschapsverlof!$B$80:$K$86,R522,3+D522),0)</f>
        <v>0</v>
      </c>
      <c r="X522" s="110">
        <f t="shared" ca="1" si="104"/>
        <v>13</v>
      </c>
    </row>
    <row r="523" spans="2:24">
      <c r="B523" s="48">
        <f t="shared" ca="1" si="95"/>
        <v>45395</v>
      </c>
      <c r="C523" s="10">
        <f t="shared" ca="1" si="105"/>
        <v>45395</v>
      </c>
      <c r="D523" s="6">
        <f t="shared" ca="1" si="96"/>
        <v>6</v>
      </c>
      <c r="E523" s="10">
        <f ca="1">VLOOKUP(C523,Vakantie!O:O,1,1)</f>
        <v>45332</v>
      </c>
      <c r="F523" s="10">
        <f ca="1">INDEX(Vakantie!P:P,MATCH(E523,Vakantie!O:O,0))</f>
        <v>45340</v>
      </c>
      <c r="G523" s="6" t="str">
        <f ca="1">INDEX(Vakantie!Q:Q,MATCH(E523,Vakantie!O:O,0))</f>
        <v>Voorjaar</v>
      </c>
      <c r="H523" s="6">
        <f t="shared" ca="1" si="97"/>
        <v>0</v>
      </c>
      <c r="I523" s="6">
        <f ca="1">IFERROR(  MIN(1, VLOOKUP(C523,Vakantie!Z:Z,1,0)   ),0)</f>
        <v>0</v>
      </c>
      <c r="J523" s="6">
        <f t="shared" ca="1" si="100"/>
        <v>0</v>
      </c>
      <c r="K523" s="6">
        <f t="shared" si="101"/>
        <v>0</v>
      </c>
      <c r="L523" s="10">
        <f ca="1">VLOOKUP(C523,Zwangerschapsverlof!$B$66:$B$72,1,1)</f>
        <v>0</v>
      </c>
      <c r="M523" s="10">
        <f ca="1">INDEX(Zwangerschapsverlof!$C$66:$C$72,N523)</f>
        <v>0</v>
      </c>
      <c r="N523" s="89">
        <f ca="1">MATCH(L523,Zwangerschapsverlof!$B$66:$B$72,0)</f>
        <v>1</v>
      </c>
      <c r="O523" s="6">
        <f t="shared" ca="1" si="98"/>
        <v>0</v>
      </c>
      <c r="P523" s="10">
        <f ca="1">VLOOKUP(C523,Zwangerschapsverlof!$B$80:$B$86,1,1)</f>
        <v>0</v>
      </c>
      <c r="Q523" s="10">
        <f ca="1">INDEX(Zwangerschapsverlof!$C$80:$C$86,R523)</f>
        <v>0</v>
      </c>
      <c r="R523" s="89">
        <f ca="1">MATCH(P523,Zwangerschapsverlof!$B$80:$B$86,0)</f>
        <v>1</v>
      </c>
      <c r="S523" s="6">
        <f t="shared" ca="1" si="99"/>
        <v>0</v>
      </c>
      <c r="T523" s="37">
        <f t="shared" ca="1" si="102"/>
        <v>0</v>
      </c>
      <c r="U523" s="49">
        <f t="shared" si="103"/>
        <v>0</v>
      </c>
      <c r="V523" s="37">
        <f ca="1">IF(AND(H523=0,I523=0,O523=1),INDEX(Zwangerschapsverlof!$B$66:$K$72,N523,3+D523),0)</f>
        <v>0</v>
      </c>
      <c r="W523" s="37">
        <f ca="1">IF(AND(H523=0,I523=0,S523=1),INDEX(Zwangerschapsverlof!$B$80:$K$86,R523,3+D523),0)</f>
        <v>0</v>
      </c>
      <c r="X523" s="110">
        <f t="shared" ca="1" si="104"/>
        <v>13</v>
      </c>
    </row>
    <row r="524" spans="2:24">
      <c r="B524" s="48">
        <f t="shared" ca="1" si="95"/>
        <v>45396</v>
      </c>
      <c r="C524" s="10">
        <f t="shared" ca="1" si="105"/>
        <v>45396</v>
      </c>
      <c r="D524" s="6">
        <f t="shared" ca="1" si="96"/>
        <v>7</v>
      </c>
      <c r="E524" s="10">
        <f ca="1">VLOOKUP(C524,Vakantie!O:O,1,1)</f>
        <v>45332</v>
      </c>
      <c r="F524" s="10">
        <f ca="1">INDEX(Vakantie!P:P,MATCH(E524,Vakantie!O:O,0))</f>
        <v>45340</v>
      </c>
      <c r="G524" s="6" t="str">
        <f ca="1">INDEX(Vakantie!Q:Q,MATCH(E524,Vakantie!O:O,0))</f>
        <v>Voorjaar</v>
      </c>
      <c r="H524" s="6">
        <f t="shared" ca="1" si="97"/>
        <v>0</v>
      </c>
      <c r="I524" s="6">
        <f ca="1">IFERROR(  MIN(1, VLOOKUP(C524,Vakantie!Z:Z,1,0)   ),0)</f>
        <v>0</v>
      </c>
      <c r="J524" s="6">
        <f t="shared" ca="1" si="100"/>
        <v>0</v>
      </c>
      <c r="K524" s="6">
        <f t="shared" si="101"/>
        <v>0</v>
      </c>
      <c r="L524" s="10">
        <f ca="1">VLOOKUP(C524,Zwangerschapsverlof!$B$66:$B$72,1,1)</f>
        <v>0</v>
      </c>
      <c r="M524" s="10">
        <f ca="1">INDEX(Zwangerschapsverlof!$C$66:$C$72,N524)</f>
        <v>0</v>
      </c>
      <c r="N524" s="89">
        <f ca="1">MATCH(L524,Zwangerschapsverlof!$B$66:$B$72,0)</f>
        <v>1</v>
      </c>
      <c r="O524" s="6">
        <f t="shared" ca="1" si="98"/>
        <v>0</v>
      </c>
      <c r="P524" s="10">
        <f ca="1">VLOOKUP(C524,Zwangerschapsverlof!$B$80:$B$86,1,1)</f>
        <v>0</v>
      </c>
      <c r="Q524" s="10">
        <f ca="1">INDEX(Zwangerschapsverlof!$C$80:$C$86,R524)</f>
        <v>0</v>
      </c>
      <c r="R524" s="89">
        <f ca="1">MATCH(P524,Zwangerschapsverlof!$B$80:$B$86,0)</f>
        <v>1</v>
      </c>
      <c r="S524" s="6">
        <f t="shared" ca="1" si="99"/>
        <v>0</v>
      </c>
      <c r="T524" s="37">
        <f t="shared" ca="1" si="102"/>
        <v>0</v>
      </c>
      <c r="U524" s="49">
        <f t="shared" si="103"/>
        <v>0</v>
      </c>
      <c r="V524" s="37">
        <f ca="1">IF(AND(H524=0,I524=0,O524=1),INDEX(Zwangerschapsverlof!$B$66:$K$72,N524,3+D524),0)</f>
        <v>0</v>
      </c>
      <c r="W524" s="37">
        <f ca="1">IF(AND(H524=0,I524=0,S524=1),INDEX(Zwangerschapsverlof!$B$80:$K$86,R524,3+D524),0)</f>
        <v>0</v>
      </c>
      <c r="X524" s="110">
        <f t="shared" ca="1" si="104"/>
        <v>13</v>
      </c>
    </row>
    <row r="525" spans="2:24">
      <c r="B525" s="48">
        <f t="shared" ca="1" si="95"/>
        <v>45397</v>
      </c>
      <c r="C525" s="10">
        <f t="shared" ca="1" si="105"/>
        <v>45397</v>
      </c>
      <c r="D525" s="6">
        <f t="shared" ca="1" si="96"/>
        <v>1</v>
      </c>
      <c r="E525" s="10">
        <f ca="1">VLOOKUP(C525,Vakantie!O:O,1,1)</f>
        <v>45332</v>
      </c>
      <c r="F525" s="10">
        <f ca="1">INDEX(Vakantie!P:P,MATCH(E525,Vakantie!O:O,0))</f>
        <v>45340</v>
      </c>
      <c r="G525" s="6" t="str">
        <f ca="1">INDEX(Vakantie!Q:Q,MATCH(E525,Vakantie!O:O,0))</f>
        <v>Voorjaar</v>
      </c>
      <c r="H525" s="6">
        <f t="shared" ca="1" si="97"/>
        <v>0</v>
      </c>
      <c r="I525" s="6">
        <f ca="1">IFERROR(  MIN(1, VLOOKUP(C525,Vakantie!Z:Z,1,0)   ),0)</f>
        <v>0</v>
      </c>
      <c r="J525" s="6">
        <f t="shared" ca="1" si="100"/>
        <v>0</v>
      </c>
      <c r="K525" s="6">
        <f t="shared" si="101"/>
        <v>0</v>
      </c>
      <c r="L525" s="10">
        <f ca="1">VLOOKUP(C525,Zwangerschapsverlof!$B$66:$B$72,1,1)</f>
        <v>0</v>
      </c>
      <c r="M525" s="10">
        <f ca="1">INDEX(Zwangerschapsverlof!$C$66:$C$72,N525)</f>
        <v>0</v>
      </c>
      <c r="N525" s="89">
        <f ca="1">MATCH(L525,Zwangerschapsverlof!$B$66:$B$72,0)</f>
        <v>1</v>
      </c>
      <c r="O525" s="6">
        <f t="shared" ca="1" si="98"/>
        <v>0</v>
      </c>
      <c r="P525" s="10">
        <f ca="1">VLOOKUP(C525,Zwangerschapsverlof!$B$80:$B$86,1,1)</f>
        <v>0</v>
      </c>
      <c r="Q525" s="10">
        <f ca="1">INDEX(Zwangerschapsverlof!$C$80:$C$86,R525)</f>
        <v>0</v>
      </c>
      <c r="R525" s="89">
        <f ca="1">MATCH(P525,Zwangerschapsverlof!$B$80:$B$86,0)</f>
        <v>1</v>
      </c>
      <c r="S525" s="6">
        <f t="shared" ca="1" si="99"/>
        <v>0</v>
      </c>
      <c r="T525" s="37">
        <f t="shared" ca="1" si="102"/>
        <v>0</v>
      </c>
      <c r="U525" s="49">
        <f t="shared" si="103"/>
        <v>0</v>
      </c>
      <c r="V525" s="37">
        <f ca="1">IF(AND(H525=0,I525=0,O525=1),INDEX(Zwangerschapsverlof!$B$66:$K$72,N525,3+D525),0)</f>
        <v>0</v>
      </c>
      <c r="W525" s="37">
        <f ca="1">IF(AND(H525=0,I525=0,S525=1),INDEX(Zwangerschapsverlof!$B$80:$K$86,R525,3+D525),0)</f>
        <v>0</v>
      </c>
      <c r="X525" s="110">
        <f t="shared" ca="1" si="104"/>
        <v>13</v>
      </c>
    </row>
    <row r="526" spans="2:24">
      <c r="B526" s="48">
        <f t="shared" ca="1" si="95"/>
        <v>45398</v>
      </c>
      <c r="C526" s="10">
        <f t="shared" ca="1" si="105"/>
        <v>45398</v>
      </c>
      <c r="D526" s="6">
        <f t="shared" ca="1" si="96"/>
        <v>2</v>
      </c>
      <c r="E526" s="10">
        <f ca="1">VLOOKUP(C526,Vakantie!O:O,1,1)</f>
        <v>45332</v>
      </c>
      <c r="F526" s="10">
        <f ca="1">INDEX(Vakantie!P:P,MATCH(E526,Vakantie!O:O,0))</f>
        <v>45340</v>
      </c>
      <c r="G526" s="6" t="str">
        <f ca="1">INDEX(Vakantie!Q:Q,MATCH(E526,Vakantie!O:O,0))</f>
        <v>Voorjaar</v>
      </c>
      <c r="H526" s="6">
        <f t="shared" ca="1" si="97"/>
        <v>0</v>
      </c>
      <c r="I526" s="6">
        <f ca="1">IFERROR(  MIN(1, VLOOKUP(C526,Vakantie!Z:Z,1,0)   ),0)</f>
        <v>0</v>
      </c>
      <c r="J526" s="6">
        <f t="shared" ca="1" si="100"/>
        <v>0</v>
      </c>
      <c r="K526" s="6">
        <f t="shared" si="101"/>
        <v>0</v>
      </c>
      <c r="L526" s="10">
        <f ca="1">VLOOKUP(C526,Zwangerschapsverlof!$B$66:$B$72,1,1)</f>
        <v>0</v>
      </c>
      <c r="M526" s="10">
        <f ca="1">INDEX(Zwangerschapsverlof!$C$66:$C$72,N526)</f>
        <v>0</v>
      </c>
      <c r="N526" s="89">
        <f ca="1">MATCH(L526,Zwangerschapsverlof!$B$66:$B$72,0)</f>
        <v>1</v>
      </c>
      <c r="O526" s="6">
        <f t="shared" ca="1" si="98"/>
        <v>0</v>
      </c>
      <c r="P526" s="10">
        <f ca="1">VLOOKUP(C526,Zwangerschapsverlof!$B$80:$B$86,1,1)</f>
        <v>0</v>
      </c>
      <c r="Q526" s="10">
        <f ca="1">INDEX(Zwangerschapsverlof!$C$80:$C$86,R526)</f>
        <v>0</v>
      </c>
      <c r="R526" s="89">
        <f ca="1">MATCH(P526,Zwangerschapsverlof!$B$80:$B$86,0)</f>
        <v>1</v>
      </c>
      <c r="S526" s="6">
        <f t="shared" ca="1" si="99"/>
        <v>0</v>
      </c>
      <c r="T526" s="37">
        <f t="shared" ca="1" si="102"/>
        <v>0</v>
      </c>
      <c r="U526" s="49">
        <f t="shared" si="103"/>
        <v>0</v>
      </c>
      <c r="V526" s="37">
        <f ca="1">IF(AND(H526=0,I526=0,O526=1),INDEX(Zwangerschapsverlof!$B$66:$K$72,N526,3+D526),0)</f>
        <v>0</v>
      </c>
      <c r="W526" s="37">
        <f ca="1">IF(AND(H526=0,I526=0,S526=1),INDEX(Zwangerschapsverlof!$B$80:$K$86,R526,3+D526),0)</f>
        <v>0</v>
      </c>
      <c r="X526" s="110">
        <f t="shared" ca="1" si="104"/>
        <v>13</v>
      </c>
    </row>
    <row r="527" spans="2:24">
      <c r="B527" s="48">
        <f t="shared" ca="1" si="95"/>
        <v>45399</v>
      </c>
      <c r="C527" s="10">
        <f t="shared" ca="1" si="105"/>
        <v>45399</v>
      </c>
      <c r="D527" s="6">
        <f t="shared" ca="1" si="96"/>
        <v>3</v>
      </c>
      <c r="E527" s="10">
        <f ca="1">VLOOKUP(C527,Vakantie!O:O,1,1)</f>
        <v>45332</v>
      </c>
      <c r="F527" s="10">
        <f ca="1">INDEX(Vakantie!P:P,MATCH(E527,Vakantie!O:O,0))</f>
        <v>45340</v>
      </c>
      <c r="G527" s="6" t="str">
        <f ca="1">INDEX(Vakantie!Q:Q,MATCH(E527,Vakantie!O:O,0))</f>
        <v>Voorjaar</v>
      </c>
      <c r="H527" s="6">
        <f t="shared" ca="1" si="97"/>
        <v>0</v>
      </c>
      <c r="I527" s="6">
        <f ca="1">IFERROR(  MIN(1, VLOOKUP(C527,Vakantie!Z:Z,1,0)   ),0)</f>
        <v>0</v>
      </c>
      <c r="J527" s="6">
        <f t="shared" ca="1" si="100"/>
        <v>0</v>
      </c>
      <c r="K527" s="6">
        <f t="shared" si="101"/>
        <v>0</v>
      </c>
      <c r="L527" s="10">
        <f ca="1">VLOOKUP(C527,Zwangerschapsverlof!$B$66:$B$72,1,1)</f>
        <v>0</v>
      </c>
      <c r="M527" s="10">
        <f ca="1">INDEX(Zwangerschapsverlof!$C$66:$C$72,N527)</f>
        <v>0</v>
      </c>
      <c r="N527" s="89">
        <f ca="1">MATCH(L527,Zwangerschapsverlof!$B$66:$B$72,0)</f>
        <v>1</v>
      </c>
      <c r="O527" s="6">
        <f t="shared" ca="1" si="98"/>
        <v>0</v>
      </c>
      <c r="P527" s="10">
        <f ca="1">VLOOKUP(C527,Zwangerschapsverlof!$B$80:$B$86,1,1)</f>
        <v>0</v>
      </c>
      <c r="Q527" s="10">
        <f ca="1">INDEX(Zwangerschapsverlof!$C$80:$C$86,R527)</f>
        <v>0</v>
      </c>
      <c r="R527" s="89">
        <f ca="1">MATCH(P527,Zwangerschapsverlof!$B$80:$B$86,0)</f>
        <v>1</v>
      </c>
      <c r="S527" s="6">
        <f t="shared" ca="1" si="99"/>
        <v>0</v>
      </c>
      <c r="T527" s="37">
        <f t="shared" ca="1" si="102"/>
        <v>0</v>
      </c>
      <c r="U527" s="49">
        <f t="shared" si="103"/>
        <v>0</v>
      </c>
      <c r="V527" s="37">
        <f ca="1">IF(AND(H527=0,I527=0,O527=1),INDEX(Zwangerschapsverlof!$B$66:$K$72,N527,3+D527),0)</f>
        <v>0</v>
      </c>
      <c r="W527" s="37">
        <f ca="1">IF(AND(H527=0,I527=0,S527=1),INDEX(Zwangerschapsverlof!$B$80:$K$86,R527,3+D527),0)</f>
        <v>0</v>
      </c>
      <c r="X527" s="110">
        <f t="shared" ca="1" si="104"/>
        <v>13</v>
      </c>
    </row>
    <row r="528" spans="2:24">
      <c r="B528" s="48">
        <f t="shared" ca="1" si="95"/>
        <v>45400</v>
      </c>
      <c r="C528" s="10">
        <f t="shared" ca="1" si="105"/>
        <v>45400</v>
      </c>
      <c r="D528" s="6">
        <f t="shared" ca="1" si="96"/>
        <v>4</v>
      </c>
      <c r="E528" s="10">
        <f ca="1">VLOOKUP(C528,Vakantie!O:O,1,1)</f>
        <v>45332</v>
      </c>
      <c r="F528" s="10">
        <f ca="1">INDEX(Vakantie!P:P,MATCH(E528,Vakantie!O:O,0))</f>
        <v>45340</v>
      </c>
      <c r="G528" s="6" t="str">
        <f ca="1">INDEX(Vakantie!Q:Q,MATCH(E528,Vakantie!O:O,0))</f>
        <v>Voorjaar</v>
      </c>
      <c r="H528" s="6">
        <f t="shared" ca="1" si="97"/>
        <v>0</v>
      </c>
      <c r="I528" s="6">
        <f ca="1">IFERROR(  MIN(1, VLOOKUP(C528,Vakantie!Z:Z,1,0)   ),0)</f>
        <v>0</v>
      </c>
      <c r="J528" s="6">
        <f t="shared" ca="1" si="100"/>
        <v>0</v>
      </c>
      <c r="K528" s="6">
        <f t="shared" si="101"/>
        <v>0</v>
      </c>
      <c r="L528" s="10">
        <f ca="1">VLOOKUP(C528,Zwangerschapsverlof!$B$66:$B$72,1,1)</f>
        <v>0</v>
      </c>
      <c r="M528" s="10">
        <f ca="1">INDEX(Zwangerschapsverlof!$C$66:$C$72,N528)</f>
        <v>0</v>
      </c>
      <c r="N528" s="89">
        <f ca="1">MATCH(L528,Zwangerschapsverlof!$B$66:$B$72,0)</f>
        <v>1</v>
      </c>
      <c r="O528" s="6">
        <f t="shared" ca="1" si="98"/>
        <v>0</v>
      </c>
      <c r="P528" s="10">
        <f ca="1">VLOOKUP(C528,Zwangerschapsverlof!$B$80:$B$86,1,1)</f>
        <v>0</v>
      </c>
      <c r="Q528" s="10">
        <f ca="1">INDEX(Zwangerschapsverlof!$C$80:$C$86,R528)</f>
        <v>0</v>
      </c>
      <c r="R528" s="89">
        <f ca="1">MATCH(P528,Zwangerschapsverlof!$B$80:$B$86,0)</f>
        <v>1</v>
      </c>
      <c r="S528" s="6">
        <f t="shared" ca="1" si="99"/>
        <v>0</v>
      </c>
      <c r="T528" s="37">
        <f t="shared" ca="1" si="102"/>
        <v>0</v>
      </c>
      <c r="U528" s="49">
        <f t="shared" si="103"/>
        <v>0</v>
      </c>
      <c r="V528" s="37">
        <f ca="1">IF(AND(H528=0,I528=0,O528=1),INDEX(Zwangerschapsverlof!$B$66:$K$72,N528,3+D528),0)</f>
        <v>0</v>
      </c>
      <c r="W528" s="37">
        <f ca="1">IF(AND(H528=0,I528=0,S528=1),INDEX(Zwangerschapsverlof!$B$80:$K$86,R528,3+D528),0)</f>
        <v>0</v>
      </c>
      <c r="X528" s="110">
        <f t="shared" ca="1" si="104"/>
        <v>13</v>
      </c>
    </row>
    <row r="529" spans="2:24">
      <c r="B529" s="48">
        <f t="shared" ca="1" si="95"/>
        <v>45401</v>
      </c>
      <c r="C529" s="10">
        <f t="shared" ca="1" si="105"/>
        <v>45401</v>
      </c>
      <c r="D529" s="6">
        <f t="shared" ca="1" si="96"/>
        <v>5</v>
      </c>
      <c r="E529" s="10">
        <f ca="1">VLOOKUP(C529,Vakantie!O:O,1,1)</f>
        <v>45332</v>
      </c>
      <c r="F529" s="10">
        <f ca="1">INDEX(Vakantie!P:P,MATCH(E529,Vakantie!O:O,0))</f>
        <v>45340</v>
      </c>
      <c r="G529" s="6" t="str">
        <f ca="1">INDEX(Vakantie!Q:Q,MATCH(E529,Vakantie!O:O,0))</f>
        <v>Voorjaar</v>
      </c>
      <c r="H529" s="6">
        <f t="shared" ca="1" si="97"/>
        <v>0</v>
      </c>
      <c r="I529" s="6">
        <f ca="1">IFERROR(  MIN(1, VLOOKUP(C529,Vakantie!Z:Z,1,0)   ),0)</f>
        <v>0</v>
      </c>
      <c r="J529" s="6">
        <f t="shared" ca="1" si="100"/>
        <v>0</v>
      </c>
      <c r="K529" s="6">
        <f t="shared" si="101"/>
        <v>0</v>
      </c>
      <c r="L529" s="10">
        <f ca="1">VLOOKUP(C529,Zwangerschapsverlof!$B$66:$B$72,1,1)</f>
        <v>0</v>
      </c>
      <c r="M529" s="10">
        <f ca="1">INDEX(Zwangerschapsverlof!$C$66:$C$72,N529)</f>
        <v>0</v>
      </c>
      <c r="N529" s="89">
        <f ca="1">MATCH(L529,Zwangerschapsverlof!$B$66:$B$72,0)</f>
        <v>1</v>
      </c>
      <c r="O529" s="6">
        <f t="shared" ca="1" si="98"/>
        <v>0</v>
      </c>
      <c r="P529" s="10">
        <f ca="1">VLOOKUP(C529,Zwangerschapsverlof!$B$80:$B$86,1,1)</f>
        <v>0</v>
      </c>
      <c r="Q529" s="10">
        <f ca="1">INDEX(Zwangerschapsverlof!$C$80:$C$86,R529)</f>
        <v>0</v>
      </c>
      <c r="R529" s="89">
        <f ca="1">MATCH(P529,Zwangerschapsverlof!$B$80:$B$86,0)</f>
        <v>1</v>
      </c>
      <c r="S529" s="6">
        <f t="shared" ca="1" si="99"/>
        <v>0</v>
      </c>
      <c r="T529" s="37">
        <f t="shared" ca="1" si="102"/>
        <v>0</v>
      </c>
      <c r="U529" s="49">
        <f t="shared" si="103"/>
        <v>0</v>
      </c>
      <c r="V529" s="37">
        <f ca="1">IF(AND(H529=0,I529=0,O529=1),INDEX(Zwangerschapsverlof!$B$66:$K$72,N529,3+D529),0)</f>
        <v>0</v>
      </c>
      <c r="W529" s="37">
        <f ca="1">IF(AND(H529=0,I529=0,S529=1),INDEX(Zwangerschapsverlof!$B$80:$K$86,R529,3+D529),0)</f>
        <v>0</v>
      </c>
      <c r="X529" s="110">
        <f t="shared" ca="1" si="104"/>
        <v>13</v>
      </c>
    </row>
    <row r="530" spans="2:24">
      <c r="B530" s="48">
        <f t="shared" ca="1" si="95"/>
        <v>45402</v>
      </c>
      <c r="C530" s="10">
        <f t="shared" ca="1" si="105"/>
        <v>45402</v>
      </c>
      <c r="D530" s="6">
        <f t="shared" ca="1" si="96"/>
        <v>6</v>
      </c>
      <c r="E530" s="10">
        <f ca="1">VLOOKUP(C530,Vakantie!O:O,1,1)</f>
        <v>45332</v>
      </c>
      <c r="F530" s="10">
        <f ca="1">INDEX(Vakantie!P:P,MATCH(E530,Vakantie!O:O,0))</f>
        <v>45340</v>
      </c>
      <c r="G530" s="6" t="str">
        <f ca="1">INDEX(Vakantie!Q:Q,MATCH(E530,Vakantie!O:O,0))</f>
        <v>Voorjaar</v>
      </c>
      <c r="H530" s="6">
        <f t="shared" ca="1" si="97"/>
        <v>0</v>
      </c>
      <c r="I530" s="6">
        <f ca="1">IFERROR(  MIN(1, VLOOKUP(C530,Vakantie!Z:Z,1,0)   ),0)</f>
        <v>0</v>
      </c>
      <c r="J530" s="6">
        <f t="shared" ca="1" si="100"/>
        <v>0</v>
      </c>
      <c r="K530" s="6">
        <f t="shared" si="101"/>
        <v>0</v>
      </c>
      <c r="L530" s="10">
        <f ca="1">VLOOKUP(C530,Zwangerschapsverlof!$B$66:$B$72,1,1)</f>
        <v>0</v>
      </c>
      <c r="M530" s="10">
        <f ca="1">INDEX(Zwangerschapsverlof!$C$66:$C$72,N530)</f>
        <v>0</v>
      </c>
      <c r="N530" s="89">
        <f ca="1">MATCH(L530,Zwangerschapsverlof!$B$66:$B$72,0)</f>
        <v>1</v>
      </c>
      <c r="O530" s="6">
        <f t="shared" ca="1" si="98"/>
        <v>0</v>
      </c>
      <c r="P530" s="10">
        <f ca="1">VLOOKUP(C530,Zwangerschapsverlof!$B$80:$B$86,1,1)</f>
        <v>0</v>
      </c>
      <c r="Q530" s="10">
        <f ca="1">INDEX(Zwangerschapsverlof!$C$80:$C$86,R530)</f>
        <v>0</v>
      </c>
      <c r="R530" s="89">
        <f ca="1">MATCH(P530,Zwangerschapsverlof!$B$80:$B$86,0)</f>
        <v>1</v>
      </c>
      <c r="S530" s="6">
        <f t="shared" ca="1" si="99"/>
        <v>0</v>
      </c>
      <c r="T530" s="37">
        <f t="shared" ca="1" si="102"/>
        <v>0</v>
      </c>
      <c r="U530" s="49">
        <f t="shared" si="103"/>
        <v>0</v>
      </c>
      <c r="V530" s="37">
        <f ca="1">IF(AND(H530=0,I530=0,O530=1),INDEX(Zwangerschapsverlof!$B$66:$K$72,N530,3+D530),0)</f>
        <v>0</v>
      </c>
      <c r="W530" s="37">
        <f ca="1">IF(AND(H530=0,I530=0,S530=1),INDEX(Zwangerschapsverlof!$B$80:$K$86,R530,3+D530),0)</f>
        <v>0</v>
      </c>
      <c r="X530" s="110">
        <f t="shared" ca="1" si="104"/>
        <v>13</v>
      </c>
    </row>
    <row r="531" spans="2:24">
      <c r="B531" s="48">
        <f t="shared" ca="1" si="95"/>
        <v>45403</v>
      </c>
      <c r="C531" s="10">
        <f t="shared" ca="1" si="105"/>
        <v>45403</v>
      </c>
      <c r="D531" s="6">
        <f t="shared" ca="1" si="96"/>
        <v>7</v>
      </c>
      <c r="E531" s="10">
        <f ca="1">VLOOKUP(C531,Vakantie!O:O,1,1)</f>
        <v>45332</v>
      </c>
      <c r="F531" s="10">
        <f ca="1">INDEX(Vakantie!P:P,MATCH(E531,Vakantie!O:O,0))</f>
        <v>45340</v>
      </c>
      <c r="G531" s="6" t="str">
        <f ca="1">INDEX(Vakantie!Q:Q,MATCH(E531,Vakantie!O:O,0))</f>
        <v>Voorjaar</v>
      </c>
      <c r="H531" s="6">
        <f t="shared" ca="1" si="97"/>
        <v>0</v>
      </c>
      <c r="I531" s="6">
        <f ca="1">IFERROR(  MIN(1, VLOOKUP(C531,Vakantie!Z:Z,1,0)   ),0)</f>
        <v>0</v>
      </c>
      <c r="J531" s="6">
        <f t="shared" ca="1" si="100"/>
        <v>0</v>
      </c>
      <c r="K531" s="6">
        <f t="shared" si="101"/>
        <v>0</v>
      </c>
      <c r="L531" s="10">
        <f ca="1">VLOOKUP(C531,Zwangerschapsverlof!$B$66:$B$72,1,1)</f>
        <v>0</v>
      </c>
      <c r="M531" s="10">
        <f ca="1">INDEX(Zwangerschapsverlof!$C$66:$C$72,N531)</f>
        <v>0</v>
      </c>
      <c r="N531" s="89">
        <f ca="1">MATCH(L531,Zwangerschapsverlof!$B$66:$B$72,0)</f>
        <v>1</v>
      </c>
      <c r="O531" s="6">
        <f t="shared" ca="1" si="98"/>
        <v>0</v>
      </c>
      <c r="P531" s="10">
        <f ca="1">VLOOKUP(C531,Zwangerschapsverlof!$B$80:$B$86,1,1)</f>
        <v>0</v>
      </c>
      <c r="Q531" s="10">
        <f ca="1">INDEX(Zwangerschapsverlof!$C$80:$C$86,R531)</f>
        <v>0</v>
      </c>
      <c r="R531" s="89">
        <f ca="1">MATCH(P531,Zwangerschapsverlof!$B$80:$B$86,0)</f>
        <v>1</v>
      </c>
      <c r="S531" s="6">
        <f t="shared" ca="1" si="99"/>
        <v>0</v>
      </c>
      <c r="T531" s="37">
        <f t="shared" ca="1" si="102"/>
        <v>0</v>
      </c>
      <c r="U531" s="49">
        <f t="shared" si="103"/>
        <v>0</v>
      </c>
      <c r="V531" s="37">
        <f ca="1">IF(AND(H531=0,I531=0,O531=1),INDEX(Zwangerschapsverlof!$B$66:$K$72,N531,3+D531),0)</f>
        <v>0</v>
      </c>
      <c r="W531" s="37">
        <f ca="1">IF(AND(H531=0,I531=0,S531=1),INDEX(Zwangerschapsverlof!$B$80:$K$86,R531,3+D531),0)</f>
        <v>0</v>
      </c>
      <c r="X531" s="110">
        <f t="shared" ca="1" si="104"/>
        <v>13</v>
      </c>
    </row>
    <row r="532" spans="2:24">
      <c r="B532" s="48">
        <f t="shared" ca="1" si="95"/>
        <v>45404</v>
      </c>
      <c r="C532" s="10">
        <f t="shared" ca="1" si="105"/>
        <v>45404</v>
      </c>
      <c r="D532" s="6">
        <f t="shared" ca="1" si="96"/>
        <v>1</v>
      </c>
      <c r="E532" s="10">
        <f ca="1">VLOOKUP(C532,Vakantie!O:O,1,1)</f>
        <v>45332</v>
      </c>
      <c r="F532" s="10">
        <f ca="1">INDEX(Vakantie!P:P,MATCH(E532,Vakantie!O:O,0))</f>
        <v>45340</v>
      </c>
      <c r="G532" s="6" t="str">
        <f ca="1">INDEX(Vakantie!Q:Q,MATCH(E532,Vakantie!O:O,0))</f>
        <v>Voorjaar</v>
      </c>
      <c r="H532" s="6">
        <f t="shared" ca="1" si="97"/>
        <v>0</v>
      </c>
      <c r="I532" s="6">
        <f ca="1">IFERROR(  MIN(1, VLOOKUP(C532,Vakantie!Z:Z,1,0)   ),0)</f>
        <v>0</v>
      </c>
      <c r="J532" s="6">
        <f t="shared" ca="1" si="100"/>
        <v>0</v>
      </c>
      <c r="K532" s="6">
        <f t="shared" si="101"/>
        <v>0</v>
      </c>
      <c r="L532" s="10">
        <f ca="1">VLOOKUP(C532,Zwangerschapsverlof!$B$66:$B$72,1,1)</f>
        <v>0</v>
      </c>
      <c r="M532" s="10">
        <f ca="1">INDEX(Zwangerschapsverlof!$C$66:$C$72,N532)</f>
        <v>0</v>
      </c>
      <c r="N532" s="89">
        <f ca="1">MATCH(L532,Zwangerschapsverlof!$B$66:$B$72,0)</f>
        <v>1</v>
      </c>
      <c r="O532" s="6">
        <f t="shared" ca="1" si="98"/>
        <v>0</v>
      </c>
      <c r="P532" s="10">
        <f ca="1">VLOOKUP(C532,Zwangerschapsverlof!$B$80:$B$86,1,1)</f>
        <v>0</v>
      </c>
      <c r="Q532" s="10">
        <f ca="1">INDEX(Zwangerschapsverlof!$C$80:$C$86,R532)</f>
        <v>0</v>
      </c>
      <c r="R532" s="89">
        <f ca="1">MATCH(P532,Zwangerschapsverlof!$B$80:$B$86,0)</f>
        <v>1</v>
      </c>
      <c r="S532" s="6">
        <f t="shared" ca="1" si="99"/>
        <v>0</v>
      </c>
      <c r="T532" s="37">
        <f t="shared" ca="1" si="102"/>
        <v>0</v>
      </c>
      <c r="U532" s="49">
        <f t="shared" si="103"/>
        <v>0</v>
      </c>
      <c r="V532" s="37">
        <f ca="1">IF(AND(H532=0,I532=0,O532=1),INDEX(Zwangerschapsverlof!$B$66:$K$72,N532,3+D532),0)</f>
        <v>0</v>
      </c>
      <c r="W532" s="37">
        <f ca="1">IF(AND(H532=0,I532=0,S532=1),INDEX(Zwangerschapsverlof!$B$80:$K$86,R532,3+D532),0)</f>
        <v>0</v>
      </c>
      <c r="X532" s="110">
        <f t="shared" ca="1" si="104"/>
        <v>13</v>
      </c>
    </row>
    <row r="533" spans="2:24">
      <c r="B533" s="48">
        <f t="shared" ca="1" si="95"/>
        <v>45405</v>
      </c>
      <c r="C533" s="10">
        <f t="shared" ca="1" si="105"/>
        <v>45405</v>
      </c>
      <c r="D533" s="6">
        <f t="shared" ca="1" si="96"/>
        <v>2</v>
      </c>
      <c r="E533" s="10">
        <f ca="1">VLOOKUP(C533,Vakantie!O:O,1,1)</f>
        <v>45332</v>
      </c>
      <c r="F533" s="10">
        <f ca="1">INDEX(Vakantie!P:P,MATCH(E533,Vakantie!O:O,0))</f>
        <v>45340</v>
      </c>
      <c r="G533" s="6" t="str">
        <f ca="1">INDEX(Vakantie!Q:Q,MATCH(E533,Vakantie!O:O,0))</f>
        <v>Voorjaar</v>
      </c>
      <c r="H533" s="6">
        <f t="shared" ca="1" si="97"/>
        <v>0</v>
      </c>
      <c r="I533" s="6">
        <f ca="1">IFERROR(  MIN(1, VLOOKUP(C533,Vakantie!Z:Z,1,0)   ),0)</f>
        <v>0</v>
      </c>
      <c r="J533" s="6">
        <f t="shared" ca="1" si="100"/>
        <v>0</v>
      </c>
      <c r="K533" s="6">
        <f t="shared" si="101"/>
        <v>0</v>
      </c>
      <c r="L533" s="10">
        <f ca="1">VLOOKUP(C533,Zwangerschapsverlof!$B$66:$B$72,1,1)</f>
        <v>0</v>
      </c>
      <c r="M533" s="10">
        <f ca="1">INDEX(Zwangerschapsverlof!$C$66:$C$72,N533)</f>
        <v>0</v>
      </c>
      <c r="N533" s="89">
        <f ca="1">MATCH(L533,Zwangerschapsverlof!$B$66:$B$72,0)</f>
        <v>1</v>
      </c>
      <c r="O533" s="6">
        <f t="shared" ca="1" si="98"/>
        <v>0</v>
      </c>
      <c r="P533" s="10">
        <f ca="1">VLOOKUP(C533,Zwangerschapsverlof!$B$80:$B$86,1,1)</f>
        <v>0</v>
      </c>
      <c r="Q533" s="10">
        <f ca="1">INDEX(Zwangerschapsverlof!$C$80:$C$86,R533)</f>
        <v>0</v>
      </c>
      <c r="R533" s="89">
        <f ca="1">MATCH(P533,Zwangerschapsverlof!$B$80:$B$86,0)</f>
        <v>1</v>
      </c>
      <c r="S533" s="6">
        <f t="shared" ca="1" si="99"/>
        <v>0</v>
      </c>
      <c r="T533" s="37">
        <f t="shared" ca="1" si="102"/>
        <v>0</v>
      </c>
      <c r="U533" s="49">
        <f t="shared" si="103"/>
        <v>0</v>
      </c>
      <c r="V533" s="37">
        <f ca="1">IF(AND(H533=0,I533=0,O533=1),INDEX(Zwangerschapsverlof!$B$66:$K$72,N533,3+D533),0)</f>
        <v>0</v>
      </c>
      <c r="W533" s="37">
        <f ca="1">IF(AND(H533=0,I533=0,S533=1),INDEX(Zwangerschapsverlof!$B$80:$K$86,R533,3+D533),0)</f>
        <v>0</v>
      </c>
      <c r="X533" s="110">
        <f t="shared" ca="1" si="104"/>
        <v>13</v>
      </c>
    </row>
    <row r="534" spans="2:24">
      <c r="B534" s="48">
        <f t="shared" ca="1" si="95"/>
        <v>45406</v>
      </c>
      <c r="C534" s="10">
        <f t="shared" ca="1" si="105"/>
        <v>45406</v>
      </c>
      <c r="D534" s="6">
        <f t="shared" ca="1" si="96"/>
        <v>3</v>
      </c>
      <c r="E534" s="10">
        <f ca="1">VLOOKUP(C534,Vakantie!O:O,1,1)</f>
        <v>45332</v>
      </c>
      <c r="F534" s="10">
        <f ca="1">INDEX(Vakantie!P:P,MATCH(E534,Vakantie!O:O,0))</f>
        <v>45340</v>
      </c>
      <c r="G534" s="6" t="str">
        <f ca="1">INDEX(Vakantie!Q:Q,MATCH(E534,Vakantie!O:O,0))</f>
        <v>Voorjaar</v>
      </c>
      <c r="H534" s="6">
        <f t="shared" ca="1" si="97"/>
        <v>0</v>
      </c>
      <c r="I534" s="6">
        <f ca="1">IFERROR(  MIN(1, VLOOKUP(C534,Vakantie!Z:Z,1,0)   ),0)</f>
        <v>0</v>
      </c>
      <c r="J534" s="6">
        <f t="shared" ca="1" si="100"/>
        <v>0</v>
      </c>
      <c r="K534" s="6">
        <f t="shared" si="101"/>
        <v>0</v>
      </c>
      <c r="L534" s="10">
        <f ca="1">VLOOKUP(C534,Zwangerschapsverlof!$B$66:$B$72,1,1)</f>
        <v>0</v>
      </c>
      <c r="M534" s="10">
        <f ca="1">INDEX(Zwangerschapsverlof!$C$66:$C$72,N534)</f>
        <v>0</v>
      </c>
      <c r="N534" s="89">
        <f ca="1">MATCH(L534,Zwangerschapsverlof!$B$66:$B$72,0)</f>
        <v>1</v>
      </c>
      <c r="O534" s="6">
        <f t="shared" ca="1" si="98"/>
        <v>0</v>
      </c>
      <c r="P534" s="10">
        <f ca="1">VLOOKUP(C534,Zwangerschapsverlof!$B$80:$B$86,1,1)</f>
        <v>0</v>
      </c>
      <c r="Q534" s="10">
        <f ca="1">INDEX(Zwangerschapsverlof!$C$80:$C$86,R534)</f>
        <v>0</v>
      </c>
      <c r="R534" s="89">
        <f ca="1">MATCH(P534,Zwangerschapsverlof!$B$80:$B$86,0)</f>
        <v>1</v>
      </c>
      <c r="S534" s="6">
        <f t="shared" ca="1" si="99"/>
        <v>0</v>
      </c>
      <c r="T534" s="37">
        <f t="shared" ca="1" si="102"/>
        <v>0</v>
      </c>
      <c r="U534" s="49">
        <f t="shared" si="103"/>
        <v>0</v>
      </c>
      <c r="V534" s="37">
        <f ca="1">IF(AND(H534=0,I534=0,O534=1),INDEX(Zwangerschapsverlof!$B$66:$K$72,N534,3+D534),0)</f>
        <v>0</v>
      </c>
      <c r="W534" s="37">
        <f ca="1">IF(AND(H534=0,I534=0,S534=1),INDEX(Zwangerschapsverlof!$B$80:$K$86,R534,3+D534),0)</f>
        <v>0</v>
      </c>
      <c r="X534" s="110">
        <f t="shared" ca="1" si="104"/>
        <v>13</v>
      </c>
    </row>
    <row r="535" spans="2:24">
      <c r="B535" s="48">
        <f t="shared" ca="1" si="95"/>
        <v>45407</v>
      </c>
      <c r="C535" s="10">
        <f t="shared" ca="1" si="105"/>
        <v>45407</v>
      </c>
      <c r="D535" s="6">
        <f t="shared" ca="1" si="96"/>
        <v>4</v>
      </c>
      <c r="E535" s="10">
        <f ca="1">VLOOKUP(C535,Vakantie!O:O,1,1)</f>
        <v>45332</v>
      </c>
      <c r="F535" s="10">
        <f ca="1">INDEX(Vakantie!P:P,MATCH(E535,Vakantie!O:O,0))</f>
        <v>45340</v>
      </c>
      <c r="G535" s="6" t="str">
        <f ca="1">INDEX(Vakantie!Q:Q,MATCH(E535,Vakantie!O:O,0))</f>
        <v>Voorjaar</v>
      </c>
      <c r="H535" s="6">
        <f t="shared" ca="1" si="97"/>
        <v>0</v>
      </c>
      <c r="I535" s="6">
        <f ca="1">IFERROR(  MIN(1, VLOOKUP(C535,Vakantie!Z:Z,1,0)   ),0)</f>
        <v>0</v>
      </c>
      <c r="J535" s="6">
        <f t="shared" ca="1" si="100"/>
        <v>0</v>
      </c>
      <c r="K535" s="6">
        <f t="shared" si="101"/>
        <v>0</v>
      </c>
      <c r="L535" s="10">
        <f ca="1">VLOOKUP(C535,Zwangerschapsverlof!$B$66:$B$72,1,1)</f>
        <v>0</v>
      </c>
      <c r="M535" s="10">
        <f ca="1">INDEX(Zwangerschapsverlof!$C$66:$C$72,N535)</f>
        <v>0</v>
      </c>
      <c r="N535" s="89">
        <f ca="1">MATCH(L535,Zwangerschapsverlof!$B$66:$B$72,0)</f>
        <v>1</v>
      </c>
      <c r="O535" s="6">
        <f t="shared" ca="1" si="98"/>
        <v>0</v>
      </c>
      <c r="P535" s="10">
        <f ca="1">VLOOKUP(C535,Zwangerschapsverlof!$B$80:$B$86,1,1)</f>
        <v>0</v>
      </c>
      <c r="Q535" s="10">
        <f ca="1">INDEX(Zwangerschapsverlof!$C$80:$C$86,R535)</f>
        <v>0</v>
      </c>
      <c r="R535" s="89">
        <f ca="1">MATCH(P535,Zwangerschapsverlof!$B$80:$B$86,0)</f>
        <v>1</v>
      </c>
      <c r="S535" s="6">
        <f t="shared" ca="1" si="99"/>
        <v>0</v>
      </c>
      <c r="T535" s="37">
        <f t="shared" ca="1" si="102"/>
        <v>0</v>
      </c>
      <c r="U535" s="49">
        <f t="shared" si="103"/>
        <v>0</v>
      </c>
      <c r="V535" s="37">
        <f ca="1">IF(AND(H535=0,I535=0,O535=1),INDEX(Zwangerschapsverlof!$B$66:$K$72,N535,3+D535),0)</f>
        <v>0</v>
      </c>
      <c r="W535" s="37">
        <f ca="1">IF(AND(H535=0,I535=0,S535=1),INDEX(Zwangerschapsverlof!$B$80:$K$86,R535,3+D535),0)</f>
        <v>0</v>
      </c>
      <c r="X535" s="110">
        <f t="shared" ca="1" si="104"/>
        <v>13</v>
      </c>
    </row>
    <row r="536" spans="2:24">
      <c r="B536" s="48">
        <f t="shared" ca="1" si="95"/>
        <v>45408</v>
      </c>
      <c r="C536" s="10">
        <f t="shared" ca="1" si="105"/>
        <v>45408</v>
      </c>
      <c r="D536" s="6">
        <f t="shared" ca="1" si="96"/>
        <v>5</v>
      </c>
      <c r="E536" s="10">
        <f ca="1">VLOOKUP(C536,Vakantie!O:O,1,1)</f>
        <v>45332</v>
      </c>
      <c r="F536" s="10">
        <f ca="1">INDEX(Vakantie!P:P,MATCH(E536,Vakantie!O:O,0))</f>
        <v>45340</v>
      </c>
      <c r="G536" s="6" t="str">
        <f ca="1">INDEX(Vakantie!Q:Q,MATCH(E536,Vakantie!O:O,0))</f>
        <v>Voorjaar</v>
      </c>
      <c r="H536" s="6">
        <f t="shared" ca="1" si="97"/>
        <v>0</v>
      </c>
      <c r="I536" s="6">
        <f ca="1">IFERROR(  MIN(1, VLOOKUP(C536,Vakantie!Z:Z,1,0)   ),0)</f>
        <v>0</v>
      </c>
      <c r="J536" s="6">
        <f t="shared" ca="1" si="100"/>
        <v>0</v>
      </c>
      <c r="K536" s="6">
        <f t="shared" si="101"/>
        <v>0</v>
      </c>
      <c r="L536" s="10">
        <f ca="1">VLOOKUP(C536,Zwangerschapsverlof!$B$66:$B$72,1,1)</f>
        <v>0</v>
      </c>
      <c r="M536" s="10">
        <f ca="1">INDEX(Zwangerschapsverlof!$C$66:$C$72,N536)</f>
        <v>0</v>
      </c>
      <c r="N536" s="89">
        <f ca="1">MATCH(L536,Zwangerschapsverlof!$B$66:$B$72,0)</f>
        <v>1</v>
      </c>
      <c r="O536" s="6">
        <f t="shared" ca="1" si="98"/>
        <v>0</v>
      </c>
      <c r="P536" s="10">
        <f ca="1">VLOOKUP(C536,Zwangerschapsverlof!$B$80:$B$86,1,1)</f>
        <v>0</v>
      </c>
      <c r="Q536" s="10">
        <f ca="1">INDEX(Zwangerschapsverlof!$C$80:$C$86,R536)</f>
        <v>0</v>
      </c>
      <c r="R536" s="89">
        <f ca="1">MATCH(P536,Zwangerschapsverlof!$B$80:$B$86,0)</f>
        <v>1</v>
      </c>
      <c r="S536" s="6">
        <f t="shared" ca="1" si="99"/>
        <v>0</v>
      </c>
      <c r="T536" s="37">
        <f t="shared" ca="1" si="102"/>
        <v>0</v>
      </c>
      <c r="U536" s="49">
        <f t="shared" si="103"/>
        <v>0</v>
      </c>
      <c r="V536" s="37">
        <f ca="1">IF(AND(H536=0,I536=0,O536=1),INDEX(Zwangerschapsverlof!$B$66:$K$72,N536,3+D536),0)</f>
        <v>0</v>
      </c>
      <c r="W536" s="37">
        <f ca="1">IF(AND(H536=0,I536=0,S536=1),INDEX(Zwangerschapsverlof!$B$80:$K$86,R536,3+D536),0)</f>
        <v>0</v>
      </c>
      <c r="X536" s="110">
        <f t="shared" ca="1" si="104"/>
        <v>13</v>
      </c>
    </row>
    <row r="537" spans="2:24">
      <c r="B537" s="48">
        <f t="shared" ca="1" si="95"/>
        <v>45409</v>
      </c>
      <c r="C537" s="10">
        <f t="shared" ca="1" si="105"/>
        <v>45409</v>
      </c>
      <c r="D537" s="6">
        <f t="shared" ca="1" si="96"/>
        <v>6</v>
      </c>
      <c r="E537" s="10">
        <f ca="1">VLOOKUP(C537,Vakantie!O:O,1,1)</f>
        <v>45409</v>
      </c>
      <c r="F537" s="10">
        <f ca="1">INDEX(Vakantie!P:P,MATCH(E537,Vakantie!O:O,0))</f>
        <v>45417</v>
      </c>
      <c r="G537" s="6" t="str">
        <f ca="1">INDEX(Vakantie!Q:Q,MATCH(E537,Vakantie!O:O,0))</f>
        <v>Mei</v>
      </c>
      <c r="H537" s="6">
        <f t="shared" ca="1" si="97"/>
        <v>1</v>
      </c>
      <c r="I537" s="6">
        <f ca="1">IFERROR(  MIN(1, VLOOKUP(C537,Vakantie!Z:Z,1,0)   ),0)</f>
        <v>1</v>
      </c>
      <c r="J537" s="6">
        <f t="shared" ca="1" si="100"/>
        <v>0</v>
      </c>
      <c r="K537" s="6">
        <f t="shared" si="101"/>
        <v>0</v>
      </c>
      <c r="L537" s="10">
        <f ca="1">VLOOKUP(C537,Zwangerschapsverlof!$B$66:$B$72,1,1)</f>
        <v>0</v>
      </c>
      <c r="M537" s="10">
        <f ca="1">INDEX(Zwangerschapsverlof!$C$66:$C$72,N537)</f>
        <v>0</v>
      </c>
      <c r="N537" s="89">
        <f ca="1">MATCH(L537,Zwangerschapsverlof!$B$66:$B$72,0)</f>
        <v>1</v>
      </c>
      <c r="O537" s="6">
        <f t="shared" ca="1" si="98"/>
        <v>0</v>
      </c>
      <c r="P537" s="10">
        <f ca="1">VLOOKUP(C537,Zwangerschapsverlof!$B$80:$B$86,1,1)</f>
        <v>0</v>
      </c>
      <c r="Q537" s="10">
        <f ca="1">INDEX(Zwangerschapsverlof!$C$80:$C$86,R537)</f>
        <v>0</v>
      </c>
      <c r="R537" s="89">
        <f ca="1">MATCH(P537,Zwangerschapsverlof!$B$80:$B$86,0)</f>
        <v>1</v>
      </c>
      <c r="S537" s="6">
        <f t="shared" ca="1" si="99"/>
        <v>0</v>
      </c>
      <c r="T537" s="37">
        <f t="shared" ca="1" si="102"/>
        <v>0</v>
      </c>
      <c r="U537" s="49">
        <f t="shared" si="103"/>
        <v>0</v>
      </c>
      <c r="V537" s="37">
        <f ca="1">IF(AND(H537=0,I537=0,O537=1),INDEX(Zwangerschapsverlof!$B$66:$K$72,N537,3+D537),0)</f>
        <v>0</v>
      </c>
      <c r="W537" s="37">
        <f ca="1">IF(AND(H537=0,I537=0,S537=1),INDEX(Zwangerschapsverlof!$B$80:$K$86,R537,3+D537),0)</f>
        <v>0</v>
      </c>
      <c r="X537" s="110">
        <f t="shared" ca="1" si="104"/>
        <v>14</v>
      </c>
    </row>
    <row r="538" spans="2:24">
      <c r="B538" s="48">
        <f t="shared" ca="1" si="95"/>
        <v>45410</v>
      </c>
      <c r="C538" s="10">
        <f t="shared" ca="1" si="105"/>
        <v>45410</v>
      </c>
      <c r="D538" s="6">
        <f t="shared" ca="1" si="96"/>
        <v>7</v>
      </c>
      <c r="E538" s="10">
        <f ca="1">VLOOKUP(C538,Vakantie!O:O,1,1)</f>
        <v>45409</v>
      </c>
      <c r="F538" s="10">
        <f ca="1">INDEX(Vakantie!P:P,MATCH(E538,Vakantie!O:O,0))</f>
        <v>45417</v>
      </c>
      <c r="G538" s="6" t="str">
        <f ca="1">INDEX(Vakantie!Q:Q,MATCH(E538,Vakantie!O:O,0))</f>
        <v>Mei</v>
      </c>
      <c r="H538" s="6">
        <f t="shared" ca="1" si="97"/>
        <v>1</v>
      </c>
      <c r="I538" s="6">
        <f ca="1">IFERROR(  MIN(1, VLOOKUP(C538,Vakantie!Z:Z,1,0)   ),0)</f>
        <v>0</v>
      </c>
      <c r="J538" s="6">
        <f t="shared" ca="1" si="100"/>
        <v>0</v>
      </c>
      <c r="K538" s="6">
        <f t="shared" si="101"/>
        <v>0</v>
      </c>
      <c r="L538" s="10">
        <f ca="1">VLOOKUP(C538,Zwangerschapsverlof!$B$66:$B$72,1,1)</f>
        <v>0</v>
      </c>
      <c r="M538" s="10">
        <f ca="1">INDEX(Zwangerschapsverlof!$C$66:$C$72,N538)</f>
        <v>0</v>
      </c>
      <c r="N538" s="89">
        <f ca="1">MATCH(L538,Zwangerschapsverlof!$B$66:$B$72,0)</f>
        <v>1</v>
      </c>
      <c r="O538" s="6">
        <f t="shared" ca="1" si="98"/>
        <v>0</v>
      </c>
      <c r="P538" s="10">
        <f ca="1">VLOOKUP(C538,Zwangerschapsverlof!$B$80:$B$86,1,1)</f>
        <v>0</v>
      </c>
      <c r="Q538" s="10">
        <f ca="1">INDEX(Zwangerschapsverlof!$C$80:$C$86,R538)</f>
        <v>0</v>
      </c>
      <c r="R538" s="89">
        <f ca="1">MATCH(P538,Zwangerschapsverlof!$B$80:$B$86,0)</f>
        <v>1</v>
      </c>
      <c r="S538" s="6">
        <f t="shared" ca="1" si="99"/>
        <v>0</v>
      </c>
      <c r="T538" s="37">
        <f t="shared" ca="1" si="102"/>
        <v>0</v>
      </c>
      <c r="U538" s="49">
        <f t="shared" si="103"/>
        <v>0</v>
      </c>
      <c r="V538" s="37">
        <f ca="1">IF(AND(H538=0,I538=0,O538=1),INDEX(Zwangerschapsverlof!$B$66:$K$72,N538,3+D538),0)</f>
        <v>0</v>
      </c>
      <c r="W538" s="37">
        <f ca="1">IF(AND(H538=0,I538=0,S538=1),INDEX(Zwangerschapsverlof!$B$80:$K$86,R538,3+D538),0)</f>
        <v>0</v>
      </c>
      <c r="X538" s="110">
        <f t="shared" ca="1" si="104"/>
        <v>14</v>
      </c>
    </row>
    <row r="539" spans="2:24">
      <c r="B539" s="48">
        <f t="shared" ca="1" si="95"/>
        <v>45411</v>
      </c>
      <c r="C539" s="10">
        <f t="shared" ca="1" si="105"/>
        <v>45411</v>
      </c>
      <c r="D539" s="6">
        <f t="shared" ca="1" si="96"/>
        <v>1</v>
      </c>
      <c r="E539" s="10">
        <f ca="1">VLOOKUP(C539,Vakantie!O:O,1,1)</f>
        <v>45409</v>
      </c>
      <c r="F539" s="10">
        <f ca="1">INDEX(Vakantie!P:P,MATCH(E539,Vakantie!O:O,0))</f>
        <v>45417</v>
      </c>
      <c r="G539" s="6" t="str">
        <f ca="1">INDEX(Vakantie!Q:Q,MATCH(E539,Vakantie!O:O,0))</f>
        <v>Mei</v>
      </c>
      <c r="H539" s="6">
        <f t="shared" ca="1" si="97"/>
        <v>1</v>
      </c>
      <c r="I539" s="6">
        <f ca="1">IFERROR(  MIN(1, VLOOKUP(C539,Vakantie!Z:Z,1,0)   ),0)</f>
        <v>0</v>
      </c>
      <c r="J539" s="6">
        <f t="shared" ca="1" si="100"/>
        <v>0</v>
      </c>
      <c r="K539" s="6">
        <f t="shared" si="101"/>
        <v>0</v>
      </c>
      <c r="L539" s="10">
        <f ca="1">VLOOKUP(C539,Zwangerschapsverlof!$B$66:$B$72,1,1)</f>
        <v>0</v>
      </c>
      <c r="M539" s="10">
        <f ca="1">INDEX(Zwangerschapsverlof!$C$66:$C$72,N539)</f>
        <v>0</v>
      </c>
      <c r="N539" s="89">
        <f ca="1">MATCH(L539,Zwangerschapsverlof!$B$66:$B$72,0)</f>
        <v>1</v>
      </c>
      <c r="O539" s="6">
        <f t="shared" ca="1" si="98"/>
        <v>0</v>
      </c>
      <c r="P539" s="10">
        <f ca="1">VLOOKUP(C539,Zwangerschapsverlof!$B$80:$B$86,1,1)</f>
        <v>0</v>
      </c>
      <c r="Q539" s="10">
        <f ca="1">INDEX(Zwangerschapsverlof!$C$80:$C$86,R539)</f>
        <v>0</v>
      </c>
      <c r="R539" s="89">
        <f ca="1">MATCH(P539,Zwangerschapsverlof!$B$80:$B$86,0)</f>
        <v>1</v>
      </c>
      <c r="S539" s="6">
        <f t="shared" ca="1" si="99"/>
        <v>0</v>
      </c>
      <c r="T539" s="37">
        <f t="shared" ca="1" si="102"/>
        <v>0</v>
      </c>
      <c r="U539" s="49">
        <f t="shared" si="103"/>
        <v>0</v>
      </c>
      <c r="V539" s="37">
        <f ca="1">IF(AND(H539=0,I539=0,O539=1),INDEX(Zwangerschapsverlof!$B$66:$K$72,N539,3+D539),0)</f>
        <v>0</v>
      </c>
      <c r="W539" s="37">
        <f ca="1">IF(AND(H539=0,I539=0,S539=1),INDEX(Zwangerschapsverlof!$B$80:$K$86,R539,3+D539),0)</f>
        <v>0</v>
      </c>
      <c r="X539" s="110">
        <f t="shared" ca="1" si="104"/>
        <v>14</v>
      </c>
    </row>
    <row r="540" spans="2:24">
      <c r="B540" s="48">
        <f t="shared" ca="1" si="95"/>
        <v>45412</v>
      </c>
      <c r="C540" s="10">
        <f t="shared" ca="1" si="105"/>
        <v>45412</v>
      </c>
      <c r="D540" s="6">
        <f t="shared" ca="1" si="96"/>
        <v>2</v>
      </c>
      <c r="E540" s="10">
        <f ca="1">VLOOKUP(C540,Vakantie!O:O,1,1)</f>
        <v>45409</v>
      </c>
      <c r="F540" s="10">
        <f ca="1">INDEX(Vakantie!P:P,MATCH(E540,Vakantie!O:O,0))</f>
        <v>45417</v>
      </c>
      <c r="G540" s="6" t="str">
        <f ca="1">INDEX(Vakantie!Q:Q,MATCH(E540,Vakantie!O:O,0))</f>
        <v>Mei</v>
      </c>
      <c r="H540" s="6">
        <f t="shared" ca="1" si="97"/>
        <v>1</v>
      </c>
      <c r="I540" s="6">
        <f ca="1">IFERROR(  MIN(1, VLOOKUP(C540,Vakantie!Z:Z,1,0)   ),0)</f>
        <v>0</v>
      </c>
      <c r="J540" s="6">
        <f t="shared" ca="1" si="100"/>
        <v>0</v>
      </c>
      <c r="K540" s="6">
        <f t="shared" si="101"/>
        <v>0</v>
      </c>
      <c r="L540" s="10">
        <f ca="1">VLOOKUP(C540,Zwangerschapsverlof!$B$66:$B$72,1,1)</f>
        <v>0</v>
      </c>
      <c r="M540" s="10">
        <f ca="1">INDEX(Zwangerschapsverlof!$C$66:$C$72,N540)</f>
        <v>0</v>
      </c>
      <c r="N540" s="89">
        <f ca="1">MATCH(L540,Zwangerschapsverlof!$B$66:$B$72,0)</f>
        <v>1</v>
      </c>
      <c r="O540" s="6">
        <f t="shared" ca="1" si="98"/>
        <v>0</v>
      </c>
      <c r="P540" s="10">
        <f ca="1">VLOOKUP(C540,Zwangerschapsverlof!$B$80:$B$86,1,1)</f>
        <v>0</v>
      </c>
      <c r="Q540" s="10">
        <f ca="1">INDEX(Zwangerschapsverlof!$C$80:$C$86,R540)</f>
        <v>0</v>
      </c>
      <c r="R540" s="89">
        <f ca="1">MATCH(P540,Zwangerschapsverlof!$B$80:$B$86,0)</f>
        <v>1</v>
      </c>
      <c r="S540" s="6">
        <f t="shared" ca="1" si="99"/>
        <v>0</v>
      </c>
      <c r="T540" s="37">
        <f t="shared" ca="1" si="102"/>
        <v>0</v>
      </c>
      <c r="U540" s="49">
        <f t="shared" si="103"/>
        <v>0</v>
      </c>
      <c r="V540" s="37">
        <f ca="1">IF(AND(H540=0,I540=0,O540=1),INDEX(Zwangerschapsverlof!$B$66:$K$72,N540,3+D540),0)</f>
        <v>0</v>
      </c>
      <c r="W540" s="37">
        <f ca="1">IF(AND(H540=0,I540=0,S540=1),INDEX(Zwangerschapsverlof!$B$80:$K$86,R540,3+D540),0)</f>
        <v>0</v>
      </c>
      <c r="X540" s="110">
        <f t="shared" ca="1" si="104"/>
        <v>14</v>
      </c>
    </row>
    <row r="541" spans="2:24">
      <c r="B541" s="48">
        <f t="shared" ca="1" si="95"/>
        <v>45413</v>
      </c>
      <c r="C541" s="10">
        <f t="shared" ca="1" si="105"/>
        <v>45413</v>
      </c>
      <c r="D541" s="6">
        <f t="shared" ca="1" si="96"/>
        <v>3</v>
      </c>
      <c r="E541" s="10">
        <f ca="1">VLOOKUP(C541,Vakantie!O:O,1,1)</f>
        <v>45409</v>
      </c>
      <c r="F541" s="10">
        <f ca="1">INDEX(Vakantie!P:P,MATCH(E541,Vakantie!O:O,0))</f>
        <v>45417</v>
      </c>
      <c r="G541" s="6" t="str">
        <f ca="1">INDEX(Vakantie!Q:Q,MATCH(E541,Vakantie!O:O,0))</f>
        <v>Mei</v>
      </c>
      <c r="H541" s="6">
        <f t="shared" ca="1" si="97"/>
        <v>1</v>
      </c>
      <c r="I541" s="6">
        <f ca="1">IFERROR(  MIN(1, VLOOKUP(C541,Vakantie!Z:Z,1,0)   ),0)</f>
        <v>0</v>
      </c>
      <c r="J541" s="6">
        <f t="shared" ca="1" si="100"/>
        <v>0</v>
      </c>
      <c r="K541" s="6">
        <f t="shared" si="101"/>
        <v>0</v>
      </c>
      <c r="L541" s="10">
        <f ca="1">VLOOKUP(C541,Zwangerschapsverlof!$B$66:$B$72,1,1)</f>
        <v>0</v>
      </c>
      <c r="M541" s="10">
        <f ca="1">INDEX(Zwangerschapsverlof!$C$66:$C$72,N541)</f>
        <v>0</v>
      </c>
      <c r="N541" s="89">
        <f ca="1">MATCH(L541,Zwangerschapsverlof!$B$66:$B$72,0)</f>
        <v>1</v>
      </c>
      <c r="O541" s="6">
        <f t="shared" ca="1" si="98"/>
        <v>0</v>
      </c>
      <c r="P541" s="10">
        <f ca="1">VLOOKUP(C541,Zwangerschapsverlof!$B$80:$B$86,1,1)</f>
        <v>0</v>
      </c>
      <c r="Q541" s="10">
        <f ca="1">INDEX(Zwangerschapsverlof!$C$80:$C$86,R541)</f>
        <v>0</v>
      </c>
      <c r="R541" s="89">
        <f ca="1">MATCH(P541,Zwangerschapsverlof!$B$80:$B$86,0)</f>
        <v>1</v>
      </c>
      <c r="S541" s="6">
        <f t="shared" ca="1" si="99"/>
        <v>0</v>
      </c>
      <c r="T541" s="37">
        <f t="shared" ca="1" si="102"/>
        <v>0</v>
      </c>
      <c r="U541" s="49">
        <f t="shared" si="103"/>
        <v>0</v>
      </c>
      <c r="V541" s="37">
        <f ca="1">IF(AND(H541=0,I541=0,O541=1),INDEX(Zwangerschapsverlof!$B$66:$K$72,N541,3+D541),0)</f>
        <v>0</v>
      </c>
      <c r="W541" s="37">
        <f ca="1">IF(AND(H541=0,I541=0,S541=1),INDEX(Zwangerschapsverlof!$B$80:$K$86,R541,3+D541),0)</f>
        <v>0</v>
      </c>
      <c r="X541" s="110">
        <f t="shared" ca="1" si="104"/>
        <v>14</v>
      </c>
    </row>
    <row r="542" spans="2:24">
      <c r="B542" s="48">
        <f t="shared" ca="1" si="95"/>
        <v>45414</v>
      </c>
      <c r="C542" s="10">
        <f t="shared" ca="1" si="105"/>
        <v>45414</v>
      </c>
      <c r="D542" s="6">
        <f t="shared" ca="1" si="96"/>
        <v>4</v>
      </c>
      <c r="E542" s="10">
        <f ca="1">VLOOKUP(C542,Vakantie!O:O,1,1)</f>
        <v>45409</v>
      </c>
      <c r="F542" s="10">
        <f ca="1">INDEX(Vakantie!P:P,MATCH(E542,Vakantie!O:O,0))</f>
        <v>45417</v>
      </c>
      <c r="G542" s="6" t="str">
        <f ca="1">INDEX(Vakantie!Q:Q,MATCH(E542,Vakantie!O:O,0))</f>
        <v>Mei</v>
      </c>
      <c r="H542" s="6">
        <f t="shared" ca="1" si="97"/>
        <v>1</v>
      </c>
      <c r="I542" s="6">
        <f ca="1">IFERROR(  MIN(1, VLOOKUP(C542,Vakantie!Z:Z,1,0)   ),0)</f>
        <v>0</v>
      </c>
      <c r="J542" s="6">
        <f t="shared" ca="1" si="100"/>
        <v>0</v>
      </c>
      <c r="K542" s="6">
        <f t="shared" si="101"/>
        <v>0</v>
      </c>
      <c r="L542" s="10">
        <f ca="1">VLOOKUP(C542,Zwangerschapsverlof!$B$66:$B$72,1,1)</f>
        <v>0</v>
      </c>
      <c r="M542" s="10">
        <f ca="1">INDEX(Zwangerschapsverlof!$C$66:$C$72,N542)</f>
        <v>0</v>
      </c>
      <c r="N542" s="89">
        <f ca="1">MATCH(L542,Zwangerschapsverlof!$B$66:$B$72,0)</f>
        <v>1</v>
      </c>
      <c r="O542" s="6">
        <f t="shared" ca="1" si="98"/>
        <v>0</v>
      </c>
      <c r="P542" s="10">
        <f ca="1">VLOOKUP(C542,Zwangerschapsverlof!$B$80:$B$86,1,1)</f>
        <v>0</v>
      </c>
      <c r="Q542" s="10">
        <f ca="1">INDEX(Zwangerschapsverlof!$C$80:$C$86,R542)</f>
        <v>0</v>
      </c>
      <c r="R542" s="89">
        <f ca="1">MATCH(P542,Zwangerschapsverlof!$B$80:$B$86,0)</f>
        <v>1</v>
      </c>
      <c r="S542" s="6">
        <f t="shared" ca="1" si="99"/>
        <v>0</v>
      </c>
      <c r="T542" s="37">
        <f t="shared" ca="1" si="102"/>
        <v>0</v>
      </c>
      <c r="U542" s="49">
        <f t="shared" si="103"/>
        <v>0</v>
      </c>
      <c r="V542" s="37">
        <f ca="1">IF(AND(H542=0,I542=0,O542=1),INDEX(Zwangerschapsverlof!$B$66:$K$72,N542,3+D542),0)</f>
        <v>0</v>
      </c>
      <c r="W542" s="37">
        <f ca="1">IF(AND(H542=0,I542=0,S542=1),INDEX(Zwangerschapsverlof!$B$80:$K$86,R542,3+D542),0)</f>
        <v>0</v>
      </c>
      <c r="X542" s="110">
        <f t="shared" ca="1" si="104"/>
        <v>14</v>
      </c>
    </row>
    <row r="543" spans="2:24">
      <c r="B543" s="48">
        <f t="shared" ca="1" si="95"/>
        <v>45415</v>
      </c>
      <c r="C543" s="10">
        <f t="shared" ca="1" si="105"/>
        <v>45415</v>
      </c>
      <c r="D543" s="6">
        <f t="shared" ca="1" si="96"/>
        <v>5</v>
      </c>
      <c r="E543" s="10">
        <f ca="1">VLOOKUP(C543,Vakantie!O:O,1,1)</f>
        <v>45409</v>
      </c>
      <c r="F543" s="10">
        <f ca="1">INDEX(Vakantie!P:P,MATCH(E543,Vakantie!O:O,0))</f>
        <v>45417</v>
      </c>
      <c r="G543" s="6" t="str">
        <f ca="1">INDEX(Vakantie!Q:Q,MATCH(E543,Vakantie!O:O,0))</f>
        <v>Mei</v>
      </c>
      <c r="H543" s="6">
        <f t="shared" ca="1" si="97"/>
        <v>1</v>
      </c>
      <c r="I543" s="6">
        <f ca="1">IFERROR(  MIN(1, VLOOKUP(C543,Vakantie!Z:Z,1,0)   ),0)</f>
        <v>0</v>
      </c>
      <c r="J543" s="6">
        <f t="shared" ca="1" si="100"/>
        <v>0</v>
      </c>
      <c r="K543" s="6">
        <f t="shared" si="101"/>
        <v>0</v>
      </c>
      <c r="L543" s="10">
        <f ca="1">VLOOKUP(C543,Zwangerschapsverlof!$B$66:$B$72,1,1)</f>
        <v>0</v>
      </c>
      <c r="M543" s="10">
        <f ca="1">INDEX(Zwangerschapsverlof!$C$66:$C$72,N543)</f>
        <v>0</v>
      </c>
      <c r="N543" s="89">
        <f ca="1">MATCH(L543,Zwangerschapsverlof!$B$66:$B$72,0)</f>
        <v>1</v>
      </c>
      <c r="O543" s="6">
        <f t="shared" ca="1" si="98"/>
        <v>0</v>
      </c>
      <c r="P543" s="10">
        <f ca="1">VLOOKUP(C543,Zwangerschapsverlof!$B$80:$B$86,1,1)</f>
        <v>0</v>
      </c>
      <c r="Q543" s="10">
        <f ca="1">INDEX(Zwangerschapsverlof!$C$80:$C$86,R543)</f>
        <v>0</v>
      </c>
      <c r="R543" s="89">
        <f ca="1">MATCH(P543,Zwangerschapsverlof!$B$80:$B$86,0)</f>
        <v>1</v>
      </c>
      <c r="S543" s="6">
        <f t="shared" ca="1" si="99"/>
        <v>0</v>
      </c>
      <c r="T543" s="37">
        <f t="shared" ca="1" si="102"/>
        <v>0</v>
      </c>
      <c r="U543" s="49">
        <f t="shared" si="103"/>
        <v>0</v>
      </c>
      <c r="V543" s="37">
        <f ca="1">IF(AND(H543=0,I543=0,O543=1),INDEX(Zwangerschapsverlof!$B$66:$K$72,N543,3+D543),0)</f>
        <v>0</v>
      </c>
      <c r="W543" s="37">
        <f ca="1">IF(AND(H543=0,I543=0,S543=1),INDEX(Zwangerschapsverlof!$B$80:$K$86,R543,3+D543),0)</f>
        <v>0</v>
      </c>
      <c r="X543" s="110">
        <f t="shared" ca="1" si="104"/>
        <v>14</v>
      </c>
    </row>
    <row r="544" spans="2:24">
      <c r="B544" s="48">
        <f t="shared" ca="1" si="95"/>
        <v>45416</v>
      </c>
      <c r="C544" s="10">
        <f t="shared" ca="1" si="105"/>
        <v>45416</v>
      </c>
      <c r="D544" s="6">
        <f t="shared" ca="1" si="96"/>
        <v>6</v>
      </c>
      <c r="E544" s="10">
        <f ca="1">VLOOKUP(C544,Vakantie!O:O,1,1)</f>
        <v>45409</v>
      </c>
      <c r="F544" s="10">
        <f ca="1">INDEX(Vakantie!P:P,MATCH(E544,Vakantie!O:O,0))</f>
        <v>45417</v>
      </c>
      <c r="G544" s="6" t="str">
        <f ca="1">INDEX(Vakantie!Q:Q,MATCH(E544,Vakantie!O:O,0))</f>
        <v>Mei</v>
      </c>
      <c r="H544" s="6">
        <f t="shared" ca="1" si="97"/>
        <v>1</v>
      </c>
      <c r="I544" s="6">
        <f ca="1">IFERROR(  MIN(1, VLOOKUP(C544,Vakantie!Z:Z,1,0)   ),0)</f>
        <v>0</v>
      </c>
      <c r="J544" s="6">
        <f t="shared" ca="1" si="100"/>
        <v>0</v>
      </c>
      <c r="K544" s="6">
        <f t="shared" si="101"/>
        <v>0</v>
      </c>
      <c r="L544" s="10">
        <f ca="1">VLOOKUP(C544,Zwangerschapsverlof!$B$66:$B$72,1,1)</f>
        <v>0</v>
      </c>
      <c r="M544" s="10">
        <f ca="1">INDEX(Zwangerschapsverlof!$C$66:$C$72,N544)</f>
        <v>0</v>
      </c>
      <c r="N544" s="89">
        <f ca="1">MATCH(L544,Zwangerschapsverlof!$B$66:$B$72,0)</f>
        <v>1</v>
      </c>
      <c r="O544" s="6">
        <f t="shared" ca="1" si="98"/>
        <v>0</v>
      </c>
      <c r="P544" s="10">
        <f ca="1">VLOOKUP(C544,Zwangerschapsverlof!$B$80:$B$86,1,1)</f>
        <v>0</v>
      </c>
      <c r="Q544" s="10">
        <f ca="1">INDEX(Zwangerschapsverlof!$C$80:$C$86,R544)</f>
        <v>0</v>
      </c>
      <c r="R544" s="89">
        <f ca="1">MATCH(P544,Zwangerschapsverlof!$B$80:$B$86,0)</f>
        <v>1</v>
      </c>
      <c r="S544" s="6">
        <f t="shared" ca="1" si="99"/>
        <v>0</v>
      </c>
      <c r="T544" s="37">
        <f t="shared" ca="1" si="102"/>
        <v>0</v>
      </c>
      <c r="U544" s="49">
        <f t="shared" si="103"/>
        <v>0</v>
      </c>
      <c r="V544" s="37">
        <f ca="1">IF(AND(H544=0,I544=0,O544=1),INDEX(Zwangerschapsverlof!$B$66:$K$72,N544,3+D544),0)</f>
        <v>0</v>
      </c>
      <c r="W544" s="37">
        <f ca="1">IF(AND(H544=0,I544=0,S544=1),INDEX(Zwangerschapsverlof!$B$80:$K$86,R544,3+D544),0)</f>
        <v>0</v>
      </c>
      <c r="X544" s="110">
        <f t="shared" ca="1" si="104"/>
        <v>14</v>
      </c>
    </row>
    <row r="545" spans="2:24">
      <c r="B545" s="48">
        <f t="shared" ca="1" si="95"/>
        <v>45417</v>
      </c>
      <c r="C545" s="10">
        <f t="shared" ca="1" si="105"/>
        <v>45417</v>
      </c>
      <c r="D545" s="6">
        <f t="shared" ca="1" si="96"/>
        <v>7</v>
      </c>
      <c r="E545" s="10">
        <f ca="1">VLOOKUP(C545,Vakantie!O:O,1,1)</f>
        <v>45409</v>
      </c>
      <c r="F545" s="10">
        <f ca="1">INDEX(Vakantie!P:P,MATCH(E545,Vakantie!O:O,0))</f>
        <v>45417</v>
      </c>
      <c r="G545" s="6" t="str">
        <f ca="1">INDEX(Vakantie!Q:Q,MATCH(E545,Vakantie!O:O,0))</f>
        <v>Mei</v>
      </c>
      <c r="H545" s="6">
        <f t="shared" ca="1" si="97"/>
        <v>1</v>
      </c>
      <c r="I545" s="6">
        <f ca="1">IFERROR(  MIN(1, VLOOKUP(C545,Vakantie!Z:Z,1,0)   ),0)</f>
        <v>1</v>
      </c>
      <c r="J545" s="6">
        <f t="shared" ca="1" si="100"/>
        <v>0</v>
      </c>
      <c r="K545" s="6">
        <f t="shared" si="101"/>
        <v>0</v>
      </c>
      <c r="L545" s="10">
        <f ca="1">VLOOKUP(C545,Zwangerschapsverlof!$B$66:$B$72,1,1)</f>
        <v>0</v>
      </c>
      <c r="M545" s="10">
        <f ca="1">INDEX(Zwangerschapsverlof!$C$66:$C$72,N545)</f>
        <v>0</v>
      </c>
      <c r="N545" s="89">
        <f ca="1">MATCH(L545,Zwangerschapsverlof!$B$66:$B$72,0)</f>
        <v>1</v>
      </c>
      <c r="O545" s="6">
        <f t="shared" ca="1" si="98"/>
        <v>0</v>
      </c>
      <c r="P545" s="10">
        <f ca="1">VLOOKUP(C545,Zwangerschapsverlof!$B$80:$B$86,1,1)</f>
        <v>0</v>
      </c>
      <c r="Q545" s="10">
        <f ca="1">INDEX(Zwangerschapsverlof!$C$80:$C$86,R545)</f>
        <v>0</v>
      </c>
      <c r="R545" s="89">
        <f ca="1">MATCH(P545,Zwangerschapsverlof!$B$80:$B$86,0)</f>
        <v>1</v>
      </c>
      <c r="S545" s="6">
        <f t="shared" ca="1" si="99"/>
        <v>0</v>
      </c>
      <c r="T545" s="37">
        <f t="shared" ca="1" si="102"/>
        <v>0</v>
      </c>
      <c r="U545" s="49">
        <f t="shared" si="103"/>
        <v>0</v>
      </c>
      <c r="V545" s="37">
        <f ca="1">IF(AND(H545=0,I545=0,O545=1),INDEX(Zwangerschapsverlof!$B$66:$K$72,N545,3+D545),0)</f>
        <v>0</v>
      </c>
      <c r="W545" s="37">
        <f ca="1">IF(AND(H545=0,I545=0,S545=1),INDEX(Zwangerschapsverlof!$B$80:$K$86,R545,3+D545),0)</f>
        <v>0</v>
      </c>
      <c r="X545" s="110">
        <f t="shared" ca="1" si="104"/>
        <v>15</v>
      </c>
    </row>
    <row r="546" spans="2:24">
      <c r="B546" s="48">
        <f t="shared" ca="1" si="95"/>
        <v>45418</v>
      </c>
      <c r="C546" s="10">
        <f t="shared" ca="1" si="105"/>
        <v>45418</v>
      </c>
      <c r="D546" s="6">
        <f t="shared" ca="1" si="96"/>
        <v>1</v>
      </c>
      <c r="E546" s="10">
        <f ca="1">VLOOKUP(C546,Vakantie!O:O,1,1)</f>
        <v>45409</v>
      </c>
      <c r="F546" s="10">
        <f ca="1">INDEX(Vakantie!P:P,MATCH(E546,Vakantie!O:O,0))</f>
        <v>45417</v>
      </c>
      <c r="G546" s="6" t="str">
        <f ca="1">INDEX(Vakantie!Q:Q,MATCH(E546,Vakantie!O:O,0))</f>
        <v>Mei</v>
      </c>
      <c r="H546" s="6">
        <f t="shared" ca="1" si="97"/>
        <v>0</v>
      </c>
      <c r="I546" s="6">
        <f ca="1">IFERROR(  MIN(1, VLOOKUP(C546,Vakantie!Z:Z,1,0)   ),0)</f>
        <v>0</v>
      </c>
      <c r="J546" s="6">
        <f t="shared" ca="1" si="100"/>
        <v>0</v>
      </c>
      <c r="K546" s="6">
        <f t="shared" si="101"/>
        <v>0</v>
      </c>
      <c r="L546" s="10">
        <f ca="1">VLOOKUP(C546,Zwangerschapsverlof!$B$66:$B$72,1,1)</f>
        <v>0</v>
      </c>
      <c r="M546" s="10">
        <f ca="1">INDEX(Zwangerschapsverlof!$C$66:$C$72,N546)</f>
        <v>0</v>
      </c>
      <c r="N546" s="89">
        <f ca="1">MATCH(L546,Zwangerschapsverlof!$B$66:$B$72,0)</f>
        <v>1</v>
      </c>
      <c r="O546" s="6">
        <f t="shared" ca="1" si="98"/>
        <v>0</v>
      </c>
      <c r="P546" s="10">
        <f ca="1">VLOOKUP(C546,Zwangerschapsverlof!$B$80:$B$86,1,1)</f>
        <v>0</v>
      </c>
      <c r="Q546" s="10">
        <f ca="1">INDEX(Zwangerschapsverlof!$C$80:$C$86,R546)</f>
        <v>0</v>
      </c>
      <c r="R546" s="89">
        <f ca="1">MATCH(P546,Zwangerschapsverlof!$B$80:$B$86,0)</f>
        <v>1</v>
      </c>
      <c r="S546" s="6">
        <f t="shared" ca="1" si="99"/>
        <v>0</v>
      </c>
      <c r="T546" s="37">
        <f t="shared" ca="1" si="102"/>
        <v>0</v>
      </c>
      <c r="U546" s="49">
        <f t="shared" si="103"/>
        <v>0</v>
      </c>
      <c r="V546" s="37">
        <f ca="1">IF(AND(H546=0,I546=0,O546=1),INDEX(Zwangerschapsverlof!$B$66:$K$72,N546,3+D546),0)</f>
        <v>0</v>
      </c>
      <c r="W546" s="37">
        <f ca="1">IF(AND(H546=0,I546=0,S546=1),INDEX(Zwangerschapsverlof!$B$80:$K$86,R546,3+D546),0)</f>
        <v>0</v>
      </c>
      <c r="X546" s="110">
        <f t="shared" ca="1" si="104"/>
        <v>15</v>
      </c>
    </row>
    <row r="547" spans="2:24">
      <c r="B547" s="48">
        <f t="shared" ca="1" si="95"/>
        <v>45419</v>
      </c>
      <c r="C547" s="10">
        <f t="shared" ca="1" si="105"/>
        <v>45419</v>
      </c>
      <c r="D547" s="6">
        <f t="shared" ca="1" si="96"/>
        <v>2</v>
      </c>
      <c r="E547" s="10">
        <f ca="1">VLOOKUP(C547,Vakantie!O:O,1,1)</f>
        <v>45409</v>
      </c>
      <c r="F547" s="10">
        <f ca="1">INDEX(Vakantie!P:P,MATCH(E547,Vakantie!O:O,0))</f>
        <v>45417</v>
      </c>
      <c r="G547" s="6" t="str">
        <f ca="1">INDEX(Vakantie!Q:Q,MATCH(E547,Vakantie!O:O,0))</f>
        <v>Mei</v>
      </c>
      <c r="H547" s="6">
        <f t="shared" ca="1" si="97"/>
        <v>0</v>
      </c>
      <c r="I547" s="6">
        <f ca="1">IFERROR(  MIN(1, VLOOKUP(C547,Vakantie!Z:Z,1,0)   ),0)</f>
        <v>0</v>
      </c>
      <c r="J547" s="6">
        <f t="shared" ca="1" si="100"/>
        <v>0</v>
      </c>
      <c r="K547" s="6">
        <f t="shared" si="101"/>
        <v>0</v>
      </c>
      <c r="L547" s="10">
        <f ca="1">VLOOKUP(C547,Zwangerschapsverlof!$B$66:$B$72,1,1)</f>
        <v>0</v>
      </c>
      <c r="M547" s="10">
        <f ca="1">INDEX(Zwangerschapsverlof!$C$66:$C$72,N547)</f>
        <v>0</v>
      </c>
      <c r="N547" s="89">
        <f ca="1">MATCH(L547,Zwangerschapsverlof!$B$66:$B$72,0)</f>
        <v>1</v>
      </c>
      <c r="O547" s="6">
        <f t="shared" ca="1" si="98"/>
        <v>0</v>
      </c>
      <c r="P547" s="10">
        <f ca="1">VLOOKUP(C547,Zwangerschapsverlof!$B$80:$B$86,1,1)</f>
        <v>0</v>
      </c>
      <c r="Q547" s="10">
        <f ca="1">INDEX(Zwangerschapsverlof!$C$80:$C$86,R547)</f>
        <v>0</v>
      </c>
      <c r="R547" s="89">
        <f ca="1">MATCH(P547,Zwangerschapsverlof!$B$80:$B$86,0)</f>
        <v>1</v>
      </c>
      <c r="S547" s="6">
        <f t="shared" ca="1" si="99"/>
        <v>0</v>
      </c>
      <c r="T547" s="37">
        <f t="shared" ca="1" si="102"/>
        <v>0</v>
      </c>
      <c r="U547" s="49">
        <f t="shared" si="103"/>
        <v>0</v>
      </c>
      <c r="V547" s="37">
        <f ca="1">IF(AND(H547=0,I547=0,O547=1),INDEX(Zwangerschapsverlof!$B$66:$K$72,N547,3+D547),0)</f>
        <v>0</v>
      </c>
      <c r="W547" s="37">
        <f ca="1">IF(AND(H547=0,I547=0,S547=1),INDEX(Zwangerschapsverlof!$B$80:$K$86,R547,3+D547),0)</f>
        <v>0</v>
      </c>
      <c r="X547" s="110">
        <f t="shared" ca="1" si="104"/>
        <v>15</v>
      </c>
    </row>
    <row r="548" spans="2:24">
      <c r="B548" s="48">
        <f t="shared" ca="1" si="95"/>
        <v>45420</v>
      </c>
      <c r="C548" s="10">
        <f t="shared" ca="1" si="105"/>
        <v>45420</v>
      </c>
      <c r="D548" s="6">
        <f t="shared" ca="1" si="96"/>
        <v>3</v>
      </c>
      <c r="E548" s="10">
        <f ca="1">VLOOKUP(C548,Vakantie!O:O,1,1)</f>
        <v>45409</v>
      </c>
      <c r="F548" s="10">
        <f ca="1">INDEX(Vakantie!P:P,MATCH(E548,Vakantie!O:O,0))</f>
        <v>45417</v>
      </c>
      <c r="G548" s="6" t="str">
        <f ca="1">INDEX(Vakantie!Q:Q,MATCH(E548,Vakantie!O:O,0))</f>
        <v>Mei</v>
      </c>
      <c r="H548" s="6">
        <f t="shared" ca="1" si="97"/>
        <v>0</v>
      </c>
      <c r="I548" s="6">
        <f ca="1">IFERROR(  MIN(1, VLOOKUP(C548,Vakantie!Z:Z,1,0)   ),0)</f>
        <v>0</v>
      </c>
      <c r="J548" s="6">
        <f t="shared" ca="1" si="100"/>
        <v>0</v>
      </c>
      <c r="K548" s="6">
        <f t="shared" si="101"/>
        <v>0</v>
      </c>
      <c r="L548" s="10">
        <f ca="1">VLOOKUP(C548,Zwangerschapsverlof!$B$66:$B$72,1,1)</f>
        <v>0</v>
      </c>
      <c r="M548" s="10">
        <f ca="1">INDEX(Zwangerschapsverlof!$C$66:$C$72,N548)</f>
        <v>0</v>
      </c>
      <c r="N548" s="89">
        <f ca="1">MATCH(L548,Zwangerschapsverlof!$B$66:$B$72,0)</f>
        <v>1</v>
      </c>
      <c r="O548" s="6">
        <f t="shared" ca="1" si="98"/>
        <v>0</v>
      </c>
      <c r="P548" s="10">
        <f ca="1">VLOOKUP(C548,Zwangerschapsverlof!$B$80:$B$86,1,1)</f>
        <v>0</v>
      </c>
      <c r="Q548" s="10">
        <f ca="1">INDEX(Zwangerschapsverlof!$C$80:$C$86,R548)</f>
        <v>0</v>
      </c>
      <c r="R548" s="89">
        <f ca="1">MATCH(P548,Zwangerschapsverlof!$B$80:$B$86,0)</f>
        <v>1</v>
      </c>
      <c r="S548" s="6">
        <f t="shared" ca="1" si="99"/>
        <v>0</v>
      </c>
      <c r="T548" s="37">
        <f t="shared" ca="1" si="102"/>
        <v>0</v>
      </c>
      <c r="U548" s="49">
        <f t="shared" si="103"/>
        <v>0</v>
      </c>
      <c r="V548" s="37">
        <f ca="1">IF(AND(H548=0,I548=0,O548=1),INDEX(Zwangerschapsverlof!$B$66:$K$72,N548,3+D548),0)</f>
        <v>0</v>
      </c>
      <c r="W548" s="37">
        <f ca="1">IF(AND(H548=0,I548=0,S548=1),INDEX(Zwangerschapsverlof!$B$80:$K$86,R548,3+D548),0)</f>
        <v>0</v>
      </c>
      <c r="X548" s="110">
        <f t="shared" ca="1" si="104"/>
        <v>15</v>
      </c>
    </row>
    <row r="549" spans="2:24">
      <c r="B549" s="48">
        <f t="shared" ca="1" si="95"/>
        <v>45421</v>
      </c>
      <c r="C549" s="10">
        <f t="shared" ca="1" si="105"/>
        <v>45421</v>
      </c>
      <c r="D549" s="6">
        <f t="shared" ca="1" si="96"/>
        <v>4</v>
      </c>
      <c r="E549" s="10">
        <f ca="1">VLOOKUP(C549,Vakantie!O:O,1,1)</f>
        <v>45409</v>
      </c>
      <c r="F549" s="10">
        <f ca="1">INDEX(Vakantie!P:P,MATCH(E549,Vakantie!O:O,0))</f>
        <v>45417</v>
      </c>
      <c r="G549" s="6" t="str">
        <f ca="1">INDEX(Vakantie!Q:Q,MATCH(E549,Vakantie!O:O,0))</f>
        <v>Mei</v>
      </c>
      <c r="H549" s="6">
        <f t="shared" ca="1" si="97"/>
        <v>0</v>
      </c>
      <c r="I549" s="6">
        <f ca="1">IFERROR(  MIN(1, VLOOKUP(C549,Vakantie!Z:Z,1,0)   ),0)</f>
        <v>1</v>
      </c>
      <c r="J549" s="6">
        <f t="shared" ca="1" si="100"/>
        <v>0</v>
      </c>
      <c r="K549" s="6">
        <f t="shared" si="101"/>
        <v>0</v>
      </c>
      <c r="L549" s="10">
        <f ca="1">VLOOKUP(C549,Zwangerschapsverlof!$B$66:$B$72,1,1)</f>
        <v>0</v>
      </c>
      <c r="M549" s="10">
        <f ca="1">INDEX(Zwangerschapsverlof!$C$66:$C$72,N549)</f>
        <v>0</v>
      </c>
      <c r="N549" s="89">
        <f ca="1">MATCH(L549,Zwangerschapsverlof!$B$66:$B$72,0)</f>
        <v>1</v>
      </c>
      <c r="O549" s="6">
        <f t="shared" ca="1" si="98"/>
        <v>0</v>
      </c>
      <c r="P549" s="10">
        <f ca="1">VLOOKUP(C549,Zwangerschapsverlof!$B$80:$B$86,1,1)</f>
        <v>0</v>
      </c>
      <c r="Q549" s="10">
        <f ca="1">INDEX(Zwangerschapsverlof!$C$80:$C$86,R549)</f>
        <v>0</v>
      </c>
      <c r="R549" s="89">
        <f ca="1">MATCH(P549,Zwangerschapsverlof!$B$80:$B$86,0)</f>
        <v>1</v>
      </c>
      <c r="S549" s="6">
        <f t="shared" ca="1" si="99"/>
        <v>0</v>
      </c>
      <c r="T549" s="37">
        <f t="shared" ca="1" si="102"/>
        <v>0</v>
      </c>
      <c r="U549" s="49">
        <f t="shared" si="103"/>
        <v>0</v>
      </c>
      <c r="V549" s="37">
        <f ca="1">IF(AND(H549=0,I549=0,O549=1),INDEX(Zwangerschapsverlof!$B$66:$K$72,N549,3+D549),0)</f>
        <v>0</v>
      </c>
      <c r="W549" s="37">
        <f ca="1">IF(AND(H549=0,I549=0,S549=1),INDEX(Zwangerschapsverlof!$B$80:$K$86,R549,3+D549),0)</f>
        <v>0</v>
      </c>
      <c r="X549" s="110">
        <f t="shared" ca="1" si="104"/>
        <v>16</v>
      </c>
    </row>
    <row r="550" spans="2:24">
      <c r="B550" s="48">
        <f t="shared" ca="1" si="95"/>
        <v>45422</v>
      </c>
      <c r="C550" s="10">
        <f t="shared" ca="1" si="105"/>
        <v>45422</v>
      </c>
      <c r="D550" s="6">
        <f t="shared" ca="1" si="96"/>
        <v>5</v>
      </c>
      <c r="E550" s="10">
        <f ca="1">VLOOKUP(C550,Vakantie!O:O,1,1)</f>
        <v>45409</v>
      </c>
      <c r="F550" s="10">
        <f ca="1">INDEX(Vakantie!P:P,MATCH(E550,Vakantie!O:O,0))</f>
        <v>45417</v>
      </c>
      <c r="G550" s="6" t="str">
        <f ca="1">INDEX(Vakantie!Q:Q,MATCH(E550,Vakantie!O:O,0))</f>
        <v>Mei</v>
      </c>
      <c r="H550" s="6">
        <f t="shared" ca="1" si="97"/>
        <v>0</v>
      </c>
      <c r="I550" s="6">
        <f ca="1">IFERROR(  MIN(1, VLOOKUP(C550,Vakantie!Z:Z,1,0)   ),0)</f>
        <v>1</v>
      </c>
      <c r="J550" s="6">
        <f t="shared" ca="1" si="100"/>
        <v>0</v>
      </c>
      <c r="K550" s="6">
        <f t="shared" si="101"/>
        <v>0</v>
      </c>
      <c r="L550" s="10">
        <f ca="1">VLOOKUP(C550,Zwangerschapsverlof!$B$66:$B$72,1,1)</f>
        <v>0</v>
      </c>
      <c r="M550" s="10">
        <f ca="1">INDEX(Zwangerschapsverlof!$C$66:$C$72,N550)</f>
        <v>0</v>
      </c>
      <c r="N550" s="89">
        <f ca="1">MATCH(L550,Zwangerschapsverlof!$B$66:$B$72,0)</f>
        <v>1</v>
      </c>
      <c r="O550" s="6">
        <f t="shared" ca="1" si="98"/>
        <v>0</v>
      </c>
      <c r="P550" s="10">
        <f ca="1">VLOOKUP(C550,Zwangerschapsverlof!$B$80:$B$86,1,1)</f>
        <v>0</v>
      </c>
      <c r="Q550" s="10">
        <f ca="1">INDEX(Zwangerschapsverlof!$C$80:$C$86,R550)</f>
        <v>0</v>
      </c>
      <c r="R550" s="89">
        <f ca="1">MATCH(P550,Zwangerschapsverlof!$B$80:$B$86,0)</f>
        <v>1</v>
      </c>
      <c r="S550" s="6">
        <f t="shared" ca="1" si="99"/>
        <v>0</v>
      </c>
      <c r="T550" s="37">
        <f t="shared" ca="1" si="102"/>
        <v>0</v>
      </c>
      <c r="U550" s="49">
        <f t="shared" si="103"/>
        <v>0</v>
      </c>
      <c r="V550" s="37">
        <f ca="1">IF(AND(H550=0,I550=0,O550=1),INDEX(Zwangerschapsverlof!$B$66:$K$72,N550,3+D550),0)</f>
        <v>0</v>
      </c>
      <c r="W550" s="37">
        <f ca="1">IF(AND(H550=0,I550=0,S550=1),INDEX(Zwangerschapsverlof!$B$80:$K$86,R550,3+D550),0)</f>
        <v>0</v>
      </c>
      <c r="X550" s="110">
        <f t="shared" ca="1" si="104"/>
        <v>17</v>
      </c>
    </row>
    <row r="551" spans="2:24">
      <c r="B551" s="48">
        <f t="shared" ca="1" si="95"/>
        <v>45423</v>
      </c>
      <c r="C551" s="10">
        <f t="shared" ca="1" si="105"/>
        <v>45423</v>
      </c>
      <c r="D551" s="6">
        <f t="shared" ca="1" si="96"/>
        <v>6</v>
      </c>
      <c r="E551" s="10">
        <f ca="1">VLOOKUP(C551,Vakantie!O:O,1,1)</f>
        <v>45409</v>
      </c>
      <c r="F551" s="10">
        <f ca="1">INDEX(Vakantie!P:P,MATCH(E551,Vakantie!O:O,0))</f>
        <v>45417</v>
      </c>
      <c r="G551" s="6" t="str">
        <f ca="1">INDEX(Vakantie!Q:Q,MATCH(E551,Vakantie!O:O,0))</f>
        <v>Mei</v>
      </c>
      <c r="H551" s="6">
        <f t="shared" ca="1" si="97"/>
        <v>0</v>
      </c>
      <c r="I551" s="6">
        <f ca="1">IFERROR(  MIN(1, VLOOKUP(C551,Vakantie!Z:Z,1,0)   ),0)</f>
        <v>0</v>
      </c>
      <c r="J551" s="6">
        <f t="shared" ca="1" si="100"/>
        <v>0</v>
      </c>
      <c r="K551" s="6">
        <f t="shared" si="101"/>
        <v>0</v>
      </c>
      <c r="L551" s="10">
        <f ca="1">VLOOKUP(C551,Zwangerschapsverlof!$B$66:$B$72,1,1)</f>
        <v>0</v>
      </c>
      <c r="M551" s="10">
        <f ca="1">INDEX(Zwangerschapsverlof!$C$66:$C$72,N551)</f>
        <v>0</v>
      </c>
      <c r="N551" s="89">
        <f ca="1">MATCH(L551,Zwangerschapsverlof!$B$66:$B$72,0)</f>
        <v>1</v>
      </c>
      <c r="O551" s="6">
        <f t="shared" ca="1" si="98"/>
        <v>0</v>
      </c>
      <c r="P551" s="10">
        <f ca="1">VLOOKUP(C551,Zwangerschapsverlof!$B$80:$B$86,1,1)</f>
        <v>0</v>
      </c>
      <c r="Q551" s="10">
        <f ca="1">INDEX(Zwangerschapsverlof!$C$80:$C$86,R551)</f>
        <v>0</v>
      </c>
      <c r="R551" s="89">
        <f ca="1">MATCH(P551,Zwangerschapsverlof!$B$80:$B$86,0)</f>
        <v>1</v>
      </c>
      <c r="S551" s="6">
        <f t="shared" ca="1" si="99"/>
        <v>0</v>
      </c>
      <c r="T551" s="37">
        <f t="shared" ca="1" si="102"/>
        <v>0</v>
      </c>
      <c r="U551" s="49">
        <f t="shared" si="103"/>
        <v>0</v>
      </c>
      <c r="V551" s="37">
        <f ca="1">IF(AND(H551=0,I551=0,O551=1),INDEX(Zwangerschapsverlof!$B$66:$K$72,N551,3+D551),0)</f>
        <v>0</v>
      </c>
      <c r="W551" s="37">
        <f ca="1">IF(AND(H551=0,I551=0,S551=1),INDEX(Zwangerschapsverlof!$B$80:$K$86,R551,3+D551),0)</f>
        <v>0</v>
      </c>
      <c r="X551" s="110">
        <f t="shared" ca="1" si="104"/>
        <v>17</v>
      </c>
    </row>
    <row r="552" spans="2:24">
      <c r="B552" s="48">
        <f t="shared" ca="1" si="95"/>
        <v>45424</v>
      </c>
      <c r="C552" s="10">
        <f t="shared" ca="1" si="105"/>
        <v>45424</v>
      </c>
      <c r="D552" s="6">
        <f t="shared" ca="1" si="96"/>
        <v>7</v>
      </c>
      <c r="E552" s="10">
        <f ca="1">VLOOKUP(C552,Vakantie!O:O,1,1)</f>
        <v>45409</v>
      </c>
      <c r="F552" s="10">
        <f ca="1">INDEX(Vakantie!P:P,MATCH(E552,Vakantie!O:O,0))</f>
        <v>45417</v>
      </c>
      <c r="G552" s="6" t="str">
        <f ca="1">INDEX(Vakantie!Q:Q,MATCH(E552,Vakantie!O:O,0))</f>
        <v>Mei</v>
      </c>
      <c r="H552" s="6">
        <f t="shared" ca="1" si="97"/>
        <v>0</v>
      </c>
      <c r="I552" s="6">
        <f ca="1">IFERROR(  MIN(1, VLOOKUP(C552,Vakantie!Z:Z,1,0)   ),0)</f>
        <v>0</v>
      </c>
      <c r="J552" s="6">
        <f t="shared" ca="1" si="100"/>
        <v>0</v>
      </c>
      <c r="K552" s="6">
        <f t="shared" si="101"/>
        <v>0</v>
      </c>
      <c r="L552" s="10">
        <f ca="1">VLOOKUP(C552,Zwangerschapsverlof!$B$66:$B$72,1,1)</f>
        <v>0</v>
      </c>
      <c r="M552" s="10">
        <f ca="1">INDEX(Zwangerschapsverlof!$C$66:$C$72,N552)</f>
        <v>0</v>
      </c>
      <c r="N552" s="89">
        <f ca="1">MATCH(L552,Zwangerschapsverlof!$B$66:$B$72,0)</f>
        <v>1</v>
      </c>
      <c r="O552" s="6">
        <f t="shared" ca="1" si="98"/>
        <v>0</v>
      </c>
      <c r="P552" s="10">
        <f ca="1">VLOOKUP(C552,Zwangerschapsverlof!$B$80:$B$86,1,1)</f>
        <v>0</v>
      </c>
      <c r="Q552" s="10">
        <f ca="1">INDEX(Zwangerschapsverlof!$C$80:$C$86,R552)</f>
        <v>0</v>
      </c>
      <c r="R552" s="89">
        <f ca="1">MATCH(P552,Zwangerschapsverlof!$B$80:$B$86,0)</f>
        <v>1</v>
      </c>
      <c r="S552" s="6">
        <f t="shared" ca="1" si="99"/>
        <v>0</v>
      </c>
      <c r="T552" s="37">
        <f t="shared" ca="1" si="102"/>
        <v>0</v>
      </c>
      <c r="U552" s="49">
        <f t="shared" si="103"/>
        <v>0</v>
      </c>
      <c r="V552" s="37">
        <f ca="1">IF(AND(H552=0,I552=0,O552=1),INDEX(Zwangerschapsverlof!$B$66:$K$72,N552,3+D552),0)</f>
        <v>0</v>
      </c>
      <c r="W552" s="37">
        <f ca="1">IF(AND(H552=0,I552=0,S552=1),INDEX(Zwangerschapsverlof!$B$80:$K$86,R552,3+D552),0)</f>
        <v>0</v>
      </c>
      <c r="X552" s="110">
        <f t="shared" ca="1" si="104"/>
        <v>17</v>
      </c>
    </row>
    <row r="553" spans="2:24">
      <c r="B553" s="48">
        <f t="shared" ca="1" si="95"/>
        <v>45425</v>
      </c>
      <c r="C553" s="10">
        <f t="shared" ca="1" si="105"/>
        <v>45425</v>
      </c>
      <c r="D553" s="6">
        <f t="shared" ca="1" si="96"/>
        <v>1</v>
      </c>
      <c r="E553" s="10">
        <f ca="1">VLOOKUP(C553,Vakantie!O:O,1,1)</f>
        <v>45409</v>
      </c>
      <c r="F553" s="10">
        <f ca="1">INDEX(Vakantie!P:P,MATCH(E553,Vakantie!O:O,0))</f>
        <v>45417</v>
      </c>
      <c r="G553" s="6" t="str">
        <f ca="1">INDEX(Vakantie!Q:Q,MATCH(E553,Vakantie!O:O,0))</f>
        <v>Mei</v>
      </c>
      <c r="H553" s="6">
        <f t="shared" ca="1" si="97"/>
        <v>0</v>
      </c>
      <c r="I553" s="6">
        <f ca="1">IFERROR(  MIN(1, VLOOKUP(C553,Vakantie!Z:Z,1,0)   ),0)</f>
        <v>0</v>
      </c>
      <c r="J553" s="6">
        <f t="shared" ca="1" si="100"/>
        <v>0</v>
      </c>
      <c r="K553" s="6">
        <f t="shared" si="101"/>
        <v>0</v>
      </c>
      <c r="L553" s="10">
        <f ca="1">VLOOKUP(C553,Zwangerschapsverlof!$B$66:$B$72,1,1)</f>
        <v>0</v>
      </c>
      <c r="M553" s="10">
        <f ca="1">INDEX(Zwangerschapsverlof!$C$66:$C$72,N553)</f>
        <v>0</v>
      </c>
      <c r="N553" s="89">
        <f ca="1">MATCH(L553,Zwangerschapsverlof!$B$66:$B$72,0)</f>
        <v>1</v>
      </c>
      <c r="O553" s="6">
        <f t="shared" ca="1" si="98"/>
        <v>0</v>
      </c>
      <c r="P553" s="10">
        <f ca="1">VLOOKUP(C553,Zwangerschapsverlof!$B$80:$B$86,1,1)</f>
        <v>0</v>
      </c>
      <c r="Q553" s="10">
        <f ca="1">INDEX(Zwangerschapsverlof!$C$80:$C$86,R553)</f>
        <v>0</v>
      </c>
      <c r="R553" s="89">
        <f ca="1">MATCH(P553,Zwangerschapsverlof!$B$80:$B$86,0)</f>
        <v>1</v>
      </c>
      <c r="S553" s="6">
        <f t="shared" ca="1" si="99"/>
        <v>0</v>
      </c>
      <c r="T553" s="37">
        <f t="shared" ca="1" si="102"/>
        <v>0</v>
      </c>
      <c r="U553" s="49">
        <f t="shared" si="103"/>
        <v>0</v>
      </c>
      <c r="V553" s="37">
        <f ca="1">IF(AND(H553=0,I553=0,O553=1),INDEX(Zwangerschapsverlof!$B$66:$K$72,N553,3+D553),0)</f>
        <v>0</v>
      </c>
      <c r="W553" s="37">
        <f ca="1">IF(AND(H553=0,I553=0,S553=1),INDEX(Zwangerschapsverlof!$B$80:$K$86,R553,3+D553),0)</f>
        <v>0</v>
      </c>
      <c r="X553" s="110">
        <f t="shared" ca="1" si="104"/>
        <v>17</v>
      </c>
    </row>
    <row r="554" spans="2:24">
      <c r="B554" s="48">
        <f t="shared" ca="1" si="95"/>
        <v>45426</v>
      </c>
      <c r="C554" s="10">
        <f t="shared" ca="1" si="105"/>
        <v>45426</v>
      </c>
      <c r="D554" s="6">
        <f t="shared" ca="1" si="96"/>
        <v>2</v>
      </c>
      <c r="E554" s="10">
        <f ca="1">VLOOKUP(C554,Vakantie!O:O,1,1)</f>
        <v>45409</v>
      </c>
      <c r="F554" s="10">
        <f ca="1">INDEX(Vakantie!P:P,MATCH(E554,Vakantie!O:O,0))</f>
        <v>45417</v>
      </c>
      <c r="G554" s="6" t="str">
        <f ca="1">INDEX(Vakantie!Q:Q,MATCH(E554,Vakantie!O:O,0))</f>
        <v>Mei</v>
      </c>
      <c r="H554" s="6">
        <f t="shared" ca="1" si="97"/>
        <v>0</v>
      </c>
      <c r="I554" s="6">
        <f ca="1">IFERROR(  MIN(1, VLOOKUP(C554,Vakantie!Z:Z,1,0)   ),0)</f>
        <v>0</v>
      </c>
      <c r="J554" s="6">
        <f t="shared" ca="1" si="100"/>
        <v>0</v>
      </c>
      <c r="K554" s="6">
        <f t="shared" si="101"/>
        <v>0</v>
      </c>
      <c r="L554" s="10">
        <f ca="1">VLOOKUP(C554,Zwangerschapsverlof!$B$66:$B$72,1,1)</f>
        <v>0</v>
      </c>
      <c r="M554" s="10">
        <f ca="1">INDEX(Zwangerschapsverlof!$C$66:$C$72,N554)</f>
        <v>0</v>
      </c>
      <c r="N554" s="89">
        <f ca="1">MATCH(L554,Zwangerschapsverlof!$B$66:$B$72,0)</f>
        <v>1</v>
      </c>
      <c r="O554" s="6">
        <f t="shared" ca="1" si="98"/>
        <v>0</v>
      </c>
      <c r="P554" s="10">
        <f ca="1">VLOOKUP(C554,Zwangerschapsverlof!$B$80:$B$86,1,1)</f>
        <v>0</v>
      </c>
      <c r="Q554" s="10">
        <f ca="1">INDEX(Zwangerschapsverlof!$C$80:$C$86,R554)</f>
        <v>0</v>
      </c>
      <c r="R554" s="89">
        <f ca="1">MATCH(P554,Zwangerschapsverlof!$B$80:$B$86,0)</f>
        <v>1</v>
      </c>
      <c r="S554" s="6">
        <f t="shared" ca="1" si="99"/>
        <v>0</v>
      </c>
      <c r="T554" s="37">
        <f t="shared" ca="1" si="102"/>
        <v>0</v>
      </c>
      <c r="U554" s="49">
        <f t="shared" si="103"/>
        <v>0</v>
      </c>
      <c r="V554" s="37">
        <f ca="1">IF(AND(H554=0,I554=0,O554=1),INDEX(Zwangerschapsverlof!$B$66:$K$72,N554,3+D554),0)</f>
        <v>0</v>
      </c>
      <c r="W554" s="37">
        <f ca="1">IF(AND(H554=0,I554=0,S554=1),INDEX(Zwangerschapsverlof!$B$80:$K$86,R554,3+D554),0)</f>
        <v>0</v>
      </c>
      <c r="X554" s="110">
        <f t="shared" ca="1" si="104"/>
        <v>17</v>
      </c>
    </row>
    <row r="555" spans="2:24">
      <c r="B555" s="48">
        <f t="shared" ca="1" si="95"/>
        <v>45427</v>
      </c>
      <c r="C555" s="10">
        <f t="shared" ca="1" si="105"/>
        <v>45427</v>
      </c>
      <c r="D555" s="6">
        <f t="shared" ca="1" si="96"/>
        <v>3</v>
      </c>
      <c r="E555" s="10">
        <f ca="1">VLOOKUP(C555,Vakantie!O:O,1,1)</f>
        <v>45409</v>
      </c>
      <c r="F555" s="10">
        <f ca="1">INDEX(Vakantie!P:P,MATCH(E555,Vakantie!O:O,0))</f>
        <v>45417</v>
      </c>
      <c r="G555" s="6" t="str">
        <f ca="1">INDEX(Vakantie!Q:Q,MATCH(E555,Vakantie!O:O,0))</f>
        <v>Mei</v>
      </c>
      <c r="H555" s="6">
        <f t="shared" ca="1" si="97"/>
        <v>0</v>
      </c>
      <c r="I555" s="6">
        <f ca="1">IFERROR(  MIN(1, VLOOKUP(C555,Vakantie!Z:Z,1,0)   ),0)</f>
        <v>0</v>
      </c>
      <c r="J555" s="6">
        <f t="shared" ca="1" si="100"/>
        <v>0</v>
      </c>
      <c r="K555" s="6">
        <f t="shared" si="101"/>
        <v>0</v>
      </c>
      <c r="L555" s="10">
        <f ca="1">VLOOKUP(C555,Zwangerschapsverlof!$B$66:$B$72,1,1)</f>
        <v>0</v>
      </c>
      <c r="M555" s="10">
        <f ca="1">INDEX(Zwangerschapsverlof!$C$66:$C$72,N555)</f>
        <v>0</v>
      </c>
      <c r="N555" s="89">
        <f ca="1">MATCH(L555,Zwangerschapsverlof!$B$66:$B$72,0)</f>
        <v>1</v>
      </c>
      <c r="O555" s="6">
        <f t="shared" ca="1" si="98"/>
        <v>0</v>
      </c>
      <c r="P555" s="10">
        <f ca="1">VLOOKUP(C555,Zwangerschapsverlof!$B$80:$B$86,1,1)</f>
        <v>0</v>
      </c>
      <c r="Q555" s="10">
        <f ca="1">INDEX(Zwangerschapsverlof!$C$80:$C$86,R555)</f>
        <v>0</v>
      </c>
      <c r="R555" s="89">
        <f ca="1">MATCH(P555,Zwangerschapsverlof!$B$80:$B$86,0)</f>
        <v>1</v>
      </c>
      <c r="S555" s="6">
        <f t="shared" ca="1" si="99"/>
        <v>0</v>
      </c>
      <c r="T555" s="37">
        <f t="shared" ca="1" si="102"/>
        <v>0</v>
      </c>
      <c r="U555" s="49">
        <f t="shared" si="103"/>
        <v>0</v>
      </c>
      <c r="V555" s="37">
        <f ca="1">IF(AND(H555=0,I555=0,O555=1),INDEX(Zwangerschapsverlof!$B$66:$K$72,N555,3+D555),0)</f>
        <v>0</v>
      </c>
      <c r="W555" s="37">
        <f ca="1">IF(AND(H555=0,I555=0,S555=1),INDEX(Zwangerschapsverlof!$B$80:$K$86,R555,3+D555),0)</f>
        <v>0</v>
      </c>
      <c r="X555" s="110">
        <f t="shared" ca="1" si="104"/>
        <v>17</v>
      </c>
    </row>
    <row r="556" spans="2:24">
      <c r="B556" s="48">
        <f t="shared" ca="1" si="95"/>
        <v>45428</v>
      </c>
      <c r="C556" s="10">
        <f t="shared" ca="1" si="105"/>
        <v>45428</v>
      </c>
      <c r="D556" s="6">
        <f t="shared" ca="1" si="96"/>
        <v>4</v>
      </c>
      <c r="E556" s="10">
        <f ca="1">VLOOKUP(C556,Vakantie!O:O,1,1)</f>
        <v>45409</v>
      </c>
      <c r="F556" s="10">
        <f ca="1">INDEX(Vakantie!P:P,MATCH(E556,Vakantie!O:O,0))</f>
        <v>45417</v>
      </c>
      <c r="G556" s="6" t="str">
        <f ca="1">INDEX(Vakantie!Q:Q,MATCH(E556,Vakantie!O:O,0))</f>
        <v>Mei</v>
      </c>
      <c r="H556" s="6">
        <f t="shared" ca="1" si="97"/>
        <v>0</v>
      </c>
      <c r="I556" s="6">
        <f ca="1">IFERROR(  MIN(1, VLOOKUP(C556,Vakantie!Z:Z,1,0)   ),0)</f>
        <v>0</v>
      </c>
      <c r="J556" s="6">
        <f t="shared" ca="1" si="100"/>
        <v>0</v>
      </c>
      <c r="K556" s="6">
        <f t="shared" si="101"/>
        <v>0</v>
      </c>
      <c r="L556" s="10">
        <f ca="1">VLOOKUP(C556,Zwangerschapsverlof!$B$66:$B$72,1,1)</f>
        <v>0</v>
      </c>
      <c r="M556" s="10">
        <f ca="1">INDEX(Zwangerschapsverlof!$C$66:$C$72,N556)</f>
        <v>0</v>
      </c>
      <c r="N556" s="89">
        <f ca="1">MATCH(L556,Zwangerschapsverlof!$B$66:$B$72,0)</f>
        <v>1</v>
      </c>
      <c r="O556" s="6">
        <f t="shared" ca="1" si="98"/>
        <v>0</v>
      </c>
      <c r="P556" s="10">
        <f ca="1">VLOOKUP(C556,Zwangerschapsverlof!$B$80:$B$86,1,1)</f>
        <v>0</v>
      </c>
      <c r="Q556" s="10">
        <f ca="1">INDEX(Zwangerschapsverlof!$C$80:$C$86,R556)</f>
        <v>0</v>
      </c>
      <c r="R556" s="89">
        <f ca="1">MATCH(P556,Zwangerschapsverlof!$B$80:$B$86,0)</f>
        <v>1</v>
      </c>
      <c r="S556" s="6">
        <f t="shared" ca="1" si="99"/>
        <v>0</v>
      </c>
      <c r="T556" s="37">
        <f t="shared" ca="1" si="102"/>
        <v>0</v>
      </c>
      <c r="U556" s="49">
        <f t="shared" si="103"/>
        <v>0</v>
      </c>
      <c r="V556" s="37">
        <f ca="1">IF(AND(H556=0,I556=0,O556=1),INDEX(Zwangerschapsverlof!$B$66:$K$72,N556,3+D556),0)</f>
        <v>0</v>
      </c>
      <c r="W556" s="37">
        <f ca="1">IF(AND(H556=0,I556=0,S556=1),INDEX(Zwangerschapsverlof!$B$80:$K$86,R556,3+D556),0)</f>
        <v>0</v>
      </c>
      <c r="X556" s="110">
        <f t="shared" ca="1" si="104"/>
        <v>17</v>
      </c>
    </row>
    <row r="557" spans="2:24">
      <c r="B557" s="48">
        <f t="shared" ca="1" si="95"/>
        <v>45429</v>
      </c>
      <c r="C557" s="10">
        <f t="shared" ca="1" si="105"/>
        <v>45429</v>
      </c>
      <c r="D557" s="6">
        <f t="shared" ca="1" si="96"/>
        <v>5</v>
      </c>
      <c r="E557" s="10">
        <f ca="1">VLOOKUP(C557,Vakantie!O:O,1,1)</f>
        <v>45409</v>
      </c>
      <c r="F557" s="10">
        <f ca="1">INDEX(Vakantie!P:P,MATCH(E557,Vakantie!O:O,0))</f>
        <v>45417</v>
      </c>
      <c r="G557" s="6" t="str">
        <f ca="1">INDEX(Vakantie!Q:Q,MATCH(E557,Vakantie!O:O,0))</f>
        <v>Mei</v>
      </c>
      <c r="H557" s="6">
        <f t="shared" ca="1" si="97"/>
        <v>0</v>
      </c>
      <c r="I557" s="6">
        <f ca="1">IFERROR(  MIN(1, VLOOKUP(C557,Vakantie!Z:Z,1,0)   ),0)</f>
        <v>0</v>
      </c>
      <c r="J557" s="6">
        <f t="shared" ca="1" si="100"/>
        <v>0</v>
      </c>
      <c r="K557" s="6">
        <f t="shared" si="101"/>
        <v>0</v>
      </c>
      <c r="L557" s="10">
        <f ca="1">VLOOKUP(C557,Zwangerschapsverlof!$B$66:$B$72,1,1)</f>
        <v>0</v>
      </c>
      <c r="M557" s="10">
        <f ca="1">INDEX(Zwangerschapsverlof!$C$66:$C$72,N557)</f>
        <v>0</v>
      </c>
      <c r="N557" s="89">
        <f ca="1">MATCH(L557,Zwangerschapsverlof!$B$66:$B$72,0)</f>
        <v>1</v>
      </c>
      <c r="O557" s="6">
        <f t="shared" ca="1" si="98"/>
        <v>0</v>
      </c>
      <c r="P557" s="10">
        <f ca="1">VLOOKUP(C557,Zwangerschapsverlof!$B$80:$B$86,1,1)</f>
        <v>0</v>
      </c>
      <c r="Q557" s="10">
        <f ca="1">INDEX(Zwangerschapsverlof!$C$80:$C$86,R557)</f>
        <v>0</v>
      </c>
      <c r="R557" s="89">
        <f ca="1">MATCH(P557,Zwangerschapsverlof!$B$80:$B$86,0)</f>
        <v>1</v>
      </c>
      <c r="S557" s="6">
        <f t="shared" ca="1" si="99"/>
        <v>0</v>
      </c>
      <c r="T557" s="37">
        <f t="shared" ca="1" si="102"/>
        <v>0</v>
      </c>
      <c r="U557" s="49">
        <f t="shared" si="103"/>
        <v>0</v>
      </c>
      <c r="V557" s="37">
        <f ca="1">IF(AND(H557=0,I557=0,O557=1),INDEX(Zwangerschapsverlof!$B$66:$K$72,N557,3+D557),0)</f>
        <v>0</v>
      </c>
      <c r="W557" s="37">
        <f ca="1">IF(AND(H557=0,I557=0,S557=1),INDEX(Zwangerschapsverlof!$B$80:$K$86,R557,3+D557),0)</f>
        <v>0</v>
      </c>
      <c r="X557" s="110">
        <f t="shared" ca="1" si="104"/>
        <v>17</v>
      </c>
    </row>
    <row r="558" spans="2:24">
      <c r="B558" s="48">
        <f t="shared" ca="1" si="95"/>
        <v>45430</v>
      </c>
      <c r="C558" s="10">
        <f t="shared" ca="1" si="105"/>
        <v>45430</v>
      </c>
      <c r="D558" s="6">
        <f t="shared" ca="1" si="96"/>
        <v>6</v>
      </c>
      <c r="E558" s="10">
        <f ca="1">VLOOKUP(C558,Vakantie!O:O,1,1)</f>
        <v>45409</v>
      </c>
      <c r="F558" s="10">
        <f ca="1">INDEX(Vakantie!P:P,MATCH(E558,Vakantie!O:O,0))</f>
        <v>45417</v>
      </c>
      <c r="G558" s="6" t="str">
        <f ca="1">INDEX(Vakantie!Q:Q,MATCH(E558,Vakantie!O:O,0))</f>
        <v>Mei</v>
      </c>
      <c r="H558" s="6">
        <f t="shared" ca="1" si="97"/>
        <v>0</v>
      </c>
      <c r="I558" s="6">
        <f ca="1">IFERROR(  MIN(1, VLOOKUP(C558,Vakantie!Z:Z,1,0)   ),0)</f>
        <v>0</v>
      </c>
      <c r="J558" s="6">
        <f t="shared" ca="1" si="100"/>
        <v>0</v>
      </c>
      <c r="K558" s="6">
        <f t="shared" si="101"/>
        <v>0</v>
      </c>
      <c r="L558" s="10">
        <f ca="1">VLOOKUP(C558,Zwangerschapsverlof!$B$66:$B$72,1,1)</f>
        <v>0</v>
      </c>
      <c r="M558" s="10">
        <f ca="1">INDEX(Zwangerschapsverlof!$C$66:$C$72,N558)</f>
        <v>0</v>
      </c>
      <c r="N558" s="89">
        <f ca="1">MATCH(L558,Zwangerschapsverlof!$B$66:$B$72,0)</f>
        <v>1</v>
      </c>
      <c r="O558" s="6">
        <f t="shared" ca="1" si="98"/>
        <v>0</v>
      </c>
      <c r="P558" s="10">
        <f ca="1">VLOOKUP(C558,Zwangerschapsverlof!$B$80:$B$86,1,1)</f>
        <v>0</v>
      </c>
      <c r="Q558" s="10">
        <f ca="1">INDEX(Zwangerschapsverlof!$C$80:$C$86,R558)</f>
        <v>0</v>
      </c>
      <c r="R558" s="89">
        <f ca="1">MATCH(P558,Zwangerschapsverlof!$B$80:$B$86,0)</f>
        <v>1</v>
      </c>
      <c r="S558" s="6">
        <f t="shared" ca="1" si="99"/>
        <v>0</v>
      </c>
      <c r="T558" s="37">
        <f t="shared" ca="1" si="102"/>
        <v>0</v>
      </c>
      <c r="U558" s="49">
        <f t="shared" si="103"/>
        <v>0</v>
      </c>
      <c r="V558" s="37">
        <f ca="1">IF(AND(H558=0,I558=0,O558=1),INDEX(Zwangerschapsverlof!$B$66:$K$72,N558,3+D558),0)</f>
        <v>0</v>
      </c>
      <c r="W558" s="37">
        <f ca="1">IF(AND(H558=0,I558=0,S558=1),INDEX(Zwangerschapsverlof!$B$80:$K$86,R558,3+D558),0)</f>
        <v>0</v>
      </c>
      <c r="X558" s="110">
        <f t="shared" ca="1" si="104"/>
        <v>17</v>
      </c>
    </row>
    <row r="559" spans="2:24">
      <c r="B559" s="48">
        <f t="shared" ca="1" si="95"/>
        <v>45431</v>
      </c>
      <c r="C559" s="10">
        <f t="shared" ca="1" si="105"/>
        <v>45431</v>
      </c>
      <c r="D559" s="6">
        <f t="shared" ca="1" si="96"/>
        <v>7</v>
      </c>
      <c r="E559" s="10">
        <f ca="1">VLOOKUP(C559,Vakantie!O:O,1,1)</f>
        <v>45409</v>
      </c>
      <c r="F559" s="10">
        <f ca="1">INDEX(Vakantie!P:P,MATCH(E559,Vakantie!O:O,0))</f>
        <v>45417</v>
      </c>
      <c r="G559" s="6" t="str">
        <f ca="1">INDEX(Vakantie!Q:Q,MATCH(E559,Vakantie!O:O,0))</f>
        <v>Mei</v>
      </c>
      <c r="H559" s="6">
        <f t="shared" ca="1" si="97"/>
        <v>0</v>
      </c>
      <c r="I559" s="6">
        <f ca="1">IFERROR(  MIN(1, VLOOKUP(C559,Vakantie!Z:Z,1,0)   ),0)</f>
        <v>0</v>
      </c>
      <c r="J559" s="6">
        <f t="shared" ca="1" si="100"/>
        <v>0</v>
      </c>
      <c r="K559" s="6">
        <f t="shared" si="101"/>
        <v>0</v>
      </c>
      <c r="L559" s="10">
        <f ca="1">VLOOKUP(C559,Zwangerschapsverlof!$B$66:$B$72,1,1)</f>
        <v>0</v>
      </c>
      <c r="M559" s="10">
        <f ca="1">INDEX(Zwangerschapsverlof!$C$66:$C$72,N559)</f>
        <v>0</v>
      </c>
      <c r="N559" s="89">
        <f ca="1">MATCH(L559,Zwangerschapsverlof!$B$66:$B$72,0)</f>
        <v>1</v>
      </c>
      <c r="O559" s="6">
        <f t="shared" ca="1" si="98"/>
        <v>0</v>
      </c>
      <c r="P559" s="10">
        <f ca="1">VLOOKUP(C559,Zwangerschapsverlof!$B$80:$B$86,1,1)</f>
        <v>0</v>
      </c>
      <c r="Q559" s="10">
        <f ca="1">INDEX(Zwangerschapsverlof!$C$80:$C$86,R559)</f>
        <v>0</v>
      </c>
      <c r="R559" s="89">
        <f ca="1">MATCH(P559,Zwangerschapsverlof!$B$80:$B$86,0)</f>
        <v>1</v>
      </c>
      <c r="S559" s="6">
        <f t="shared" ca="1" si="99"/>
        <v>0</v>
      </c>
      <c r="T559" s="37">
        <f t="shared" ca="1" si="102"/>
        <v>0</v>
      </c>
      <c r="U559" s="49">
        <f t="shared" si="103"/>
        <v>0</v>
      </c>
      <c r="V559" s="37">
        <f ca="1">IF(AND(H559=0,I559=0,O559=1),INDEX(Zwangerschapsverlof!$B$66:$K$72,N559,3+D559),0)</f>
        <v>0</v>
      </c>
      <c r="W559" s="37">
        <f ca="1">IF(AND(H559=0,I559=0,S559=1),INDEX(Zwangerschapsverlof!$B$80:$K$86,R559,3+D559),0)</f>
        <v>0</v>
      </c>
      <c r="X559" s="110">
        <f t="shared" ca="1" si="104"/>
        <v>17</v>
      </c>
    </row>
    <row r="560" spans="2:24">
      <c r="B560" s="48">
        <f t="shared" ca="1" si="95"/>
        <v>45432</v>
      </c>
      <c r="C560" s="10">
        <f t="shared" ca="1" si="105"/>
        <v>45432</v>
      </c>
      <c r="D560" s="6">
        <f t="shared" ca="1" si="96"/>
        <v>1</v>
      </c>
      <c r="E560" s="10">
        <f ca="1">VLOOKUP(C560,Vakantie!O:O,1,1)</f>
        <v>45409</v>
      </c>
      <c r="F560" s="10">
        <f ca="1">INDEX(Vakantie!P:P,MATCH(E560,Vakantie!O:O,0))</f>
        <v>45417</v>
      </c>
      <c r="G560" s="6" t="str">
        <f ca="1">INDEX(Vakantie!Q:Q,MATCH(E560,Vakantie!O:O,0))</f>
        <v>Mei</v>
      </c>
      <c r="H560" s="6">
        <f t="shared" ca="1" si="97"/>
        <v>0</v>
      </c>
      <c r="I560" s="6">
        <f ca="1">IFERROR(  MIN(1, VLOOKUP(C560,Vakantie!Z:Z,1,0)   ),0)</f>
        <v>1</v>
      </c>
      <c r="J560" s="6">
        <f t="shared" ca="1" si="100"/>
        <v>0</v>
      </c>
      <c r="K560" s="6">
        <f t="shared" si="101"/>
        <v>0</v>
      </c>
      <c r="L560" s="10">
        <f ca="1">VLOOKUP(C560,Zwangerschapsverlof!$B$66:$B$72,1,1)</f>
        <v>0</v>
      </c>
      <c r="M560" s="10">
        <f ca="1">INDEX(Zwangerschapsverlof!$C$66:$C$72,N560)</f>
        <v>0</v>
      </c>
      <c r="N560" s="89">
        <f ca="1">MATCH(L560,Zwangerschapsverlof!$B$66:$B$72,0)</f>
        <v>1</v>
      </c>
      <c r="O560" s="6">
        <f t="shared" ca="1" si="98"/>
        <v>0</v>
      </c>
      <c r="P560" s="10">
        <f ca="1">VLOOKUP(C560,Zwangerschapsverlof!$B$80:$B$86,1,1)</f>
        <v>0</v>
      </c>
      <c r="Q560" s="10">
        <f ca="1">INDEX(Zwangerschapsverlof!$C$80:$C$86,R560)</f>
        <v>0</v>
      </c>
      <c r="R560" s="89">
        <f ca="1">MATCH(P560,Zwangerschapsverlof!$B$80:$B$86,0)</f>
        <v>1</v>
      </c>
      <c r="S560" s="6">
        <f t="shared" ca="1" si="99"/>
        <v>0</v>
      </c>
      <c r="T560" s="37">
        <f t="shared" ca="1" si="102"/>
        <v>0</v>
      </c>
      <c r="U560" s="49">
        <f t="shared" si="103"/>
        <v>0</v>
      </c>
      <c r="V560" s="37">
        <f ca="1">IF(AND(H560=0,I560=0,O560=1),INDEX(Zwangerschapsverlof!$B$66:$K$72,N560,3+D560),0)</f>
        <v>0</v>
      </c>
      <c r="W560" s="37">
        <f ca="1">IF(AND(H560=0,I560=0,S560=1),INDEX(Zwangerschapsverlof!$B$80:$K$86,R560,3+D560),0)</f>
        <v>0</v>
      </c>
      <c r="X560" s="110">
        <f t="shared" ca="1" si="104"/>
        <v>18</v>
      </c>
    </row>
    <row r="561" spans="2:24">
      <c r="B561" s="48">
        <f t="shared" ca="1" si="95"/>
        <v>45433</v>
      </c>
      <c r="C561" s="10">
        <f t="shared" ca="1" si="105"/>
        <v>45433</v>
      </c>
      <c r="D561" s="6">
        <f t="shared" ca="1" si="96"/>
        <v>2</v>
      </c>
      <c r="E561" s="10">
        <f ca="1">VLOOKUP(C561,Vakantie!O:O,1,1)</f>
        <v>45409</v>
      </c>
      <c r="F561" s="10">
        <f ca="1">INDEX(Vakantie!P:P,MATCH(E561,Vakantie!O:O,0))</f>
        <v>45417</v>
      </c>
      <c r="G561" s="6" t="str">
        <f ca="1">INDEX(Vakantie!Q:Q,MATCH(E561,Vakantie!O:O,0))</f>
        <v>Mei</v>
      </c>
      <c r="H561" s="6">
        <f t="shared" ca="1" si="97"/>
        <v>0</v>
      </c>
      <c r="I561" s="6">
        <f ca="1">IFERROR(  MIN(1, VLOOKUP(C561,Vakantie!Z:Z,1,0)   ),0)</f>
        <v>0</v>
      </c>
      <c r="J561" s="6">
        <f t="shared" ca="1" si="100"/>
        <v>0</v>
      </c>
      <c r="K561" s="6">
        <f t="shared" si="101"/>
        <v>0</v>
      </c>
      <c r="L561" s="10">
        <f ca="1">VLOOKUP(C561,Zwangerschapsverlof!$B$66:$B$72,1,1)</f>
        <v>0</v>
      </c>
      <c r="M561" s="10">
        <f ca="1">INDEX(Zwangerschapsverlof!$C$66:$C$72,N561)</f>
        <v>0</v>
      </c>
      <c r="N561" s="89">
        <f ca="1">MATCH(L561,Zwangerschapsverlof!$B$66:$B$72,0)</f>
        <v>1</v>
      </c>
      <c r="O561" s="6">
        <f t="shared" ca="1" si="98"/>
        <v>0</v>
      </c>
      <c r="P561" s="10">
        <f ca="1">VLOOKUP(C561,Zwangerschapsverlof!$B$80:$B$86,1,1)</f>
        <v>0</v>
      </c>
      <c r="Q561" s="10">
        <f ca="1">INDEX(Zwangerschapsverlof!$C$80:$C$86,R561)</f>
        <v>0</v>
      </c>
      <c r="R561" s="89">
        <f ca="1">MATCH(P561,Zwangerschapsverlof!$B$80:$B$86,0)</f>
        <v>1</v>
      </c>
      <c r="S561" s="6">
        <f t="shared" ca="1" si="99"/>
        <v>0</v>
      </c>
      <c r="T561" s="37">
        <f t="shared" ca="1" si="102"/>
        <v>0</v>
      </c>
      <c r="U561" s="49">
        <f t="shared" si="103"/>
        <v>0</v>
      </c>
      <c r="V561" s="37">
        <f ca="1">IF(AND(H561=0,I561=0,O561=1),INDEX(Zwangerschapsverlof!$B$66:$K$72,N561,3+D561),0)</f>
        <v>0</v>
      </c>
      <c r="W561" s="37">
        <f ca="1">IF(AND(H561=0,I561=0,S561=1),INDEX(Zwangerschapsverlof!$B$80:$K$86,R561,3+D561),0)</f>
        <v>0</v>
      </c>
      <c r="X561" s="110">
        <f t="shared" ca="1" si="104"/>
        <v>18</v>
      </c>
    </row>
    <row r="562" spans="2:24">
      <c r="B562" s="48">
        <f t="shared" ca="1" si="95"/>
        <v>45434</v>
      </c>
      <c r="C562" s="10">
        <f t="shared" ca="1" si="105"/>
        <v>45434</v>
      </c>
      <c r="D562" s="6">
        <f t="shared" ca="1" si="96"/>
        <v>3</v>
      </c>
      <c r="E562" s="10">
        <f ca="1">VLOOKUP(C562,Vakantie!O:O,1,1)</f>
        <v>45409</v>
      </c>
      <c r="F562" s="10">
        <f ca="1">INDEX(Vakantie!P:P,MATCH(E562,Vakantie!O:O,0))</f>
        <v>45417</v>
      </c>
      <c r="G562" s="6" t="str">
        <f ca="1">INDEX(Vakantie!Q:Q,MATCH(E562,Vakantie!O:O,0))</f>
        <v>Mei</v>
      </c>
      <c r="H562" s="6">
        <f t="shared" ca="1" si="97"/>
        <v>0</v>
      </c>
      <c r="I562" s="6">
        <f ca="1">IFERROR(  MIN(1, VLOOKUP(C562,Vakantie!Z:Z,1,0)   ),0)</f>
        <v>0</v>
      </c>
      <c r="J562" s="6">
        <f t="shared" ca="1" si="100"/>
        <v>0</v>
      </c>
      <c r="K562" s="6">
        <f t="shared" si="101"/>
        <v>0</v>
      </c>
      <c r="L562" s="10">
        <f ca="1">VLOOKUP(C562,Zwangerschapsverlof!$B$66:$B$72,1,1)</f>
        <v>0</v>
      </c>
      <c r="M562" s="10">
        <f ca="1">INDEX(Zwangerschapsverlof!$C$66:$C$72,N562)</f>
        <v>0</v>
      </c>
      <c r="N562" s="89">
        <f ca="1">MATCH(L562,Zwangerschapsverlof!$B$66:$B$72,0)</f>
        <v>1</v>
      </c>
      <c r="O562" s="6">
        <f t="shared" ca="1" si="98"/>
        <v>0</v>
      </c>
      <c r="P562" s="10">
        <f ca="1">VLOOKUP(C562,Zwangerschapsverlof!$B$80:$B$86,1,1)</f>
        <v>0</v>
      </c>
      <c r="Q562" s="10">
        <f ca="1">INDEX(Zwangerschapsverlof!$C$80:$C$86,R562)</f>
        <v>0</v>
      </c>
      <c r="R562" s="89">
        <f ca="1">MATCH(P562,Zwangerschapsverlof!$B$80:$B$86,0)</f>
        <v>1</v>
      </c>
      <c r="S562" s="6">
        <f t="shared" ca="1" si="99"/>
        <v>0</v>
      </c>
      <c r="T562" s="37">
        <f t="shared" ca="1" si="102"/>
        <v>0</v>
      </c>
      <c r="U562" s="49">
        <f t="shared" si="103"/>
        <v>0</v>
      </c>
      <c r="V562" s="37">
        <f ca="1">IF(AND(H562=0,I562=0,O562=1),INDEX(Zwangerschapsverlof!$B$66:$K$72,N562,3+D562),0)</f>
        <v>0</v>
      </c>
      <c r="W562" s="37">
        <f ca="1">IF(AND(H562=0,I562=0,S562=1),INDEX(Zwangerschapsverlof!$B$80:$K$86,R562,3+D562),0)</f>
        <v>0</v>
      </c>
      <c r="X562" s="110">
        <f t="shared" ca="1" si="104"/>
        <v>18</v>
      </c>
    </row>
    <row r="563" spans="2:24">
      <c r="B563" s="48">
        <f t="shared" ca="1" si="95"/>
        <v>45435</v>
      </c>
      <c r="C563" s="10">
        <f t="shared" ca="1" si="105"/>
        <v>45435</v>
      </c>
      <c r="D563" s="6">
        <f t="shared" ca="1" si="96"/>
        <v>4</v>
      </c>
      <c r="E563" s="10">
        <f ca="1">VLOOKUP(C563,Vakantie!O:O,1,1)</f>
        <v>45409</v>
      </c>
      <c r="F563" s="10">
        <f ca="1">INDEX(Vakantie!P:P,MATCH(E563,Vakantie!O:O,0))</f>
        <v>45417</v>
      </c>
      <c r="G563" s="6" t="str">
        <f ca="1">INDEX(Vakantie!Q:Q,MATCH(E563,Vakantie!O:O,0))</f>
        <v>Mei</v>
      </c>
      <c r="H563" s="6">
        <f t="shared" ca="1" si="97"/>
        <v>0</v>
      </c>
      <c r="I563" s="6">
        <f ca="1">IFERROR(  MIN(1, VLOOKUP(C563,Vakantie!Z:Z,1,0)   ),0)</f>
        <v>0</v>
      </c>
      <c r="J563" s="6">
        <f t="shared" ca="1" si="100"/>
        <v>0</v>
      </c>
      <c r="K563" s="6">
        <f t="shared" si="101"/>
        <v>0</v>
      </c>
      <c r="L563" s="10">
        <f ca="1">VLOOKUP(C563,Zwangerschapsverlof!$B$66:$B$72,1,1)</f>
        <v>0</v>
      </c>
      <c r="M563" s="10">
        <f ca="1">INDEX(Zwangerschapsverlof!$C$66:$C$72,N563)</f>
        <v>0</v>
      </c>
      <c r="N563" s="89">
        <f ca="1">MATCH(L563,Zwangerschapsverlof!$B$66:$B$72,0)</f>
        <v>1</v>
      </c>
      <c r="O563" s="6">
        <f t="shared" ca="1" si="98"/>
        <v>0</v>
      </c>
      <c r="P563" s="10">
        <f ca="1">VLOOKUP(C563,Zwangerschapsverlof!$B$80:$B$86,1,1)</f>
        <v>0</v>
      </c>
      <c r="Q563" s="10">
        <f ca="1">INDEX(Zwangerschapsverlof!$C$80:$C$86,R563)</f>
        <v>0</v>
      </c>
      <c r="R563" s="89">
        <f ca="1">MATCH(P563,Zwangerschapsverlof!$B$80:$B$86,0)</f>
        <v>1</v>
      </c>
      <c r="S563" s="6">
        <f t="shared" ca="1" si="99"/>
        <v>0</v>
      </c>
      <c r="T563" s="37">
        <f t="shared" ca="1" si="102"/>
        <v>0</v>
      </c>
      <c r="U563" s="49">
        <f t="shared" si="103"/>
        <v>0</v>
      </c>
      <c r="V563" s="37">
        <f ca="1">IF(AND(H563=0,I563=0,O563=1),INDEX(Zwangerschapsverlof!$B$66:$K$72,N563,3+D563),0)</f>
        <v>0</v>
      </c>
      <c r="W563" s="37">
        <f ca="1">IF(AND(H563=0,I563=0,S563=1),INDEX(Zwangerschapsverlof!$B$80:$K$86,R563,3+D563),0)</f>
        <v>0</v>
      </c>
      <c r="X563" s="110">
        <f t="shared" ca="1" si="104"/>
        <v>18</v>
      </c>
    </row>
    <row r="564" spans="2:24">
      <c r="B564" s="48">
        <f t="shared" ca="1" si="95"/>
        <v>45436</v>
      </c>
      <c r="C564" s="10">
        <f t="shared" ca="1" si="105"/>
        <v>45436</v>
      </c>
      <c r="D564" s="6">
        <f t="shared" ca="1" si="96"/>
        <v>5</v>
      </c>
      <c r="E564" s="10">
        <f ca="1">VLOOKUP(C564,Vakantie!O:O,1,1)</f>
        <v>45409</v>
      </c>
      <c r="F564" s="10">
        <f ca="1">INDEX(Vakantie!P:P,MATCH(E564,Vakantie!O:O,0))</f>
        <v>45417</v>
      </c>
      <c r="G564" s="6" t="str">
        <f ca="1">INDEX(Vakantie!Q:Q,MATCH(E564,Vakantie!O:O,0))</f>
        <v>Mei</v>
      </c>
      <c r="H564" s="6">
        <f t="shared" ca="1" si="97"/>
        <v>0</v>
      </c>
      <c r="I564" s="6">
        <f ca="1">IFERROR(  MIN(1, VLOOKUP(C564,Vakantie!Z:Z,1,0)   ),0)</f>
        <v>0</v>
      </c>
      <c r="J564" s="6">
        <f t="shared" ca="1" si="100"/>
        <v>0</v>
      </c>
      <c r="K564" s="6">
        <f t="shared" si="101"/>
        <v>0</v>
      </c>
      <c r="L564" s="10">
        <f ca="1">VLOOKUP(C564,Zwangerschapsverlof!$B$66:$B$72,1,1)</f>
        <v>0</v>
      </c>
      <c r="M564" s="10">
        <f ca="1">INDEX(Zwangerschapsverlof!$C$66:$C$72,N564)</f>
        <v>0</v>
      </c>
      <c r="N564" s="89">
        <f ca="1">MATCH(L564,Zwangerschapsverlof!$B$66:$B$72,0)</f>
        <v>1</v>
      </c>
      <c r="O564" s="6">
        <f t="shared" ca="1" si="98"/>
        <v>0</v>
      </c>
      <c r="P564" s="10">
        <f ca="1">VLOOKUP(C564,Zwangerschapsverlof!$B$80:$B$86,1,1)</f>
        <v>0</v>
      </c>
      <c r="Q564" s="10">
        <f ca="1">INDEX(Zwangerschapsverlof!$C$80:$C$86,R564)</f>
        <v>0</v>
      </c>
      <c r="R564" s="89">
        <f ca="1">MATCH(P564,Zwangerschapsverlof!$B$80:$B$86,0)</f>
        <v>1</v>
      </c>
      <c r="S564" s="6">
        <f t="shared" ca="1" si="99"/>
        <v>0</v>
      </c>
      <c r="T564" s="37">
        <f t="shared" ca="1" si="102"/>
        <v>0</v>
      </c>
      <c r="U564" s="49">
        <f t="shared" si="103"/>
        <v>0</v>
      </c>
      <c r="V564" s="37">
        <f ca="1">IF(AND(H564=0,I564=0,O564=1),INDEX(Zwangerschapsverlof!$B$66:$K$72,N564,3+D564),0)</f>
        <v>0</v>
      </c>
      <c r="W564" s="37">
        <f ca="1">IF(AND(H564=0,I564=0,S564=1),INDEX(Zwangerschapsverlof!$B$80:$K$86,R564,3+D564),0)</f>
        <v>0</v>
      </c>
      <c r="X564" s="110">
        <f t="shared" ca="1" si="104"/>
        <v>18</v>
      </c>
    </row>
    <row r="565" spans="2:24">
      <c r="B565" s="48">
        <f t="shared" ca="1" si="95"/>
        <v>45437</v>
      </c>
      <c r="C565" s="10">
        <f t="shared" ca="1" si="105"/>
        <v>45437</v>
      </c>
      <c r="D565" s="6">
        <f t="shared" ca="1" si="96"/>
        <v>6</v>
      </c>
      <c r="E565" s="10">
        <f ca="1">VLOOKUP(C565,Vakantie!O:O,1,1)</f>
        <v>45409</v>
      </c>
      <c r="F565" s="10">
        <f ca="1">INDEX(Vakantie!P:P,MATCH(E565,Vakantie!O:O,0))</f>
        <v>45417</v>
      </c>
      <c r="G565" s="6" t="str">
        <f ca="1">INDEX(Vakantie!Q:Q,MATCH(E565,Vakantie!O:O,0))</f>
        <v>Mei</v>
      </c>
      <c r="H565" s="6">
        <f t="shared" ca="1" si="97"/>
        <v>0</v>
      </c>
      <c r="I565" s="6">
        <f ca="1">IFERROR(  MIN(1, VLOOKUP(C565,Vakantie!Z:Z,1,0)   ),0)</f>
        <v>0</v>
      </c>
      <c r="J565" s="6">
        <f t="shared" ca="1" si="100"/>
        <v>0</v>
      </c>
      <c r="K565" s="6">
        <f t="shared" si="101"/>
        <v>0</v>
      </c>
      <c r="L565" s="10">
        <f ca="1">VLOOKUP(C565,Zwangerschapsverlof!$B$66:$B$72,1,1)</f>
        <v>0</v>
      </c>
      <c r="M565" s="10">
        <f ca="1">INDEX(Zwangerschapsverlof!$C$66:$C$72,N565)</f>
        <v>0</v>
      </c>
      <c r="N565" s="89">
        <f ca="1">MATCH(L565,Zwangerschapsverlof!$B$66:$B$72,0)</f>
        <v>1</v>
      </c>
      <c r="O565" s="6">
        <f t="shared" ca="1" si="98"/>
        <v>0</v>
      </c>
      <c r="P565" s="10">
        <f ca="1">VLOOKUP(C565,Zwangerschapsverlof!$B$80:$B$86,1,1)</f>
        <v>0</v>
      </c>
      <c r="Q565" s="10">
        <f ca="1">INDEX(Zwangerschapsverlof!$C$80:$C$86,R565)</f>
        <v>0</v>
      </c>
      <c r="R565" s="89">
        <f ca="1">MATCH(P565,Zwangerschapsverlof!$B$80:$B$86,0)</f>
        <v>1</v>
      </c>
      <c r="S565" s="6">
        <f t="shared" ca="1" si="99"/>
        <v>0</v>
      </c>
      <c r="T565" s="37">
        <f t="shared" ca="1" si="102"/>
        <v>0</v>
      </c>
      <c r="U565" s="49">
        <f t="shared" si="103"/>
        <v>0</v>
      </c>
      <c r="V565" s="37">
        <f ca="1">IF(AND(H565=0,I565=0,O565=1),INDEX(Zwangerschapsverlof!$B$66:$K$72,N565,3+D565),0)</f>
        <v>0</v>
      </c>
      <c r="W565" s="37">
        <f ca="1">IF(AND(H565=0,I565=0,S565=1),INDEX(Zwangerschapsverlof!$B$80:$K$86,R565,3+D565),0)</f>
        <v>0</v>
      </c>
      <c r="X565" s="110">
        <f t="shared" ca="1" si="104"/>
        <v>18</v>
      </c>
    </row>
    <row r="566" spans="2:24">
      <c r="B566" s="48">
        <f t="shared" ca="1" si="95"/>
        <v>45438</v>
      </c>
      <c r="C566" s="10">
        <f t="shared" ca="1" si="105"/>
        <v>45438</v>
      </c>
      <c r="D566" s="6">
        <f t="shared" ca="1" si="96"/>
        <v>7</v>
      </c>
      <c r="E566" s="10">
        <f ca="1">VLOOKUP(C566,Vakantie!O:O,1,1)</f>
        <v>45409</v>
      </c>
      <c r="F566" s="10">
        <f ca="1">INDEX(Vakantie!P:P,MATCH(E566,Vakantie!O:O,0))</f>
        <v>45417</v>
      </c>
      <c r="G566" s="6" t="str">
        <f ca="1">INDEX(Vakantie!Q:Q,MATCH(E566,Vakantie!O:O,0))</f>
        <v>Mei</v>
      </c>
      <c r="H566" s="6">
        <f t="shared" ca="1" si="97"/>
        <v>0</v>
      </c>
      <c r="I566" s="6">
        <f ca="1">IFERROR(  MIN(1, VLOOKUP(C566,Vakantie!Z:Z,1,0)   ),0)</f>
        <v>0</v>
      </c>
      <c r="J566" s="6">
        <f t="shared" ca="1" si="100"/>
        <v>0</v>
      </c>
      <c r="K566" s="6">
        <f t="shared" si="101"/>
        <v>0</v>
      </c>
      <c r="L566" s="10">
        <f ca="1">VLOOKUP(C566,Zwangerschapsverlof!$B$66:$B$72,1,1)</f>
        <v>0</v>
      </c>
      <c r="M566" s="10">
        <f ca="1">INDEX(Zwangerschapsverlof!$C$66:$C$72,N566)</f>
        <v>0</v>
      </c>
      <c r="N566" s="89">
        <f ca="1">MATCH(L566,Zwangerschapsverlof!$B$66:$B$72,0)</f>
        <v>1</v>
      </c>
      <c r="O566" s="6">
        <f t="shared" ca="1" si="98"/>
        <v>0</v>
      </c>
      <c r="P566" s="10">
        <f ca="1">VLOOKUP(C566,Zwangerschapsverlof!$B$80:$B$86,1,1)</f>
        <v>0</v>
      </c>
      <c r="Q566" s="10">
        <f ca="1">INDEX(Zwangerschapsverlof!$C$80:$C$86,R566)</f>
        <v>0</v>
      </c>
      <c r="R566" s="89">
        <f ca="1">MATCH(P566,Zwangerschapsverlof!$B$80:$B$86,0)</f>
        <v>1</v>
      </c>
      <c r="S566" s="6">
        <f t="shared" ca="1" si="99"/>
        <v>0</v>
      </c>
      <c r="T566" s="37">
        <f t="shared" ca="1" si="102"/>
        <v>0</v>
      </c>
      <c r="U566" s="49">
        <f t="shared" si="103"/>
        <v>0</v>
      </c>
      <c r="V566" s="37">
        <f ca="1">IF(AND(H566=0,I566=0,O566=1),INDEX(Zwangerschapsverlof!$B$66:$K$72,N566,3+D566),0)</f>
        <v>0</v>
      </c>
      <c r="W566" s="37">
        <f ca="1">IF(AND(H566=0,I566=0,S566=1),INDEX(Zwangerschapsverlof!$B$80:$K$86,R566,3+D566),0)</f>
        <v>0</v>
      </c>
      <c r="X566" s="110">
        <f t="shared" ca="1" si="104"/>
        <v>18</v>
      </c>
    </row>
    <row r="567" spans="2:24">
      <c r="B567" s="48">
        <f t="shared" ca="1" si="95"/>
        <v>45439</v>
      </c>
      <c r="C567" s="10">
        <f t="shared" ca="1" si="105"/>
        <v>45439</v>
      </c>
      <c r="D567" s="6">
        <f t="shared" ca="1" si="96"/>
        <v>1</v>
      </c>
      <c r="E567" s="10">
        <f ca="1">VLOOKUP(C567,Vakantie!O:O,1,1)</f>
        <v>45409</v>
      </c>
      <c r="F567" s="10">
        <f ca="1">INDEX(Vakantie!P:P,MATCH(E567,Vakantie!O:O,0))</f>
        <v>45417</v>
      </c>
      <c r="G567" s="6" t="str">
        <f ca="1">INDEX(Vakantie!Q:Q,MATCH(E567,Vakantie!O:O,0))</f>
        <v>Mei</v>
      </c>
      <c r="H567" s="6">
        <f t="shared" ca="1" si="97"/>
        <v>0</v>
      </c>
      <c r="I567" s="6">
        <f ca="1">IFERROR(  MIN(1, VLOOKUP(C567,Vakantie!Z:Z,1,0)   ),0)</f>
        <v>0</v>
      </c>
      <c r="J567" s="6">
        <f t="shared" ca="1" si="100"/>
        <v>0</v>
      </c>
      <c r="K567" s="6">
        <f t="shared" si="101"/>
        <v>0</v>
      </c>
      <c r="L567" s="10">
        <f ca="1">VLOOKUP(C567,Zwangerschapsverlof!$B$66:$B$72,1,1)</f>
        <v>0</v>
      </c>
      <c r="M567" s="10">
        <f ca="1">INDEX(Zwangerschapsverlof!$C$66:$C$72,N567)</f>
        <v>0</v>
      </c>
      <c r="N567" s="89">
        <f ca="1">MATCH(L567,Zwangerschapsverlof!$B$66:$B$72,0)</f>
        <v>1</v>
      </c>
      <c r="O567" s="6">
        <f t="shared" ca="1" si="98"/>
        <v>0</v>
      </c>
      <c r="P567" s="10">
        <f ca="1">VLOOKUP(C567,Zwangerschapsverlof!$B$80:$B$86,1,1)</f>
        <v>0</v>
      </c>
      <c r="Q567" s="10">
        <f ca="1">INDEX(Zwangerschapsverlof!$C$80:$C$86,R567)</f>
        <v>0</v>
      </c>
      <c r="R567" s="89">
        <f ca="1">MATCH(P567,Zwangerschapsverlof!$B$80:$B$86,0)</f>
        <v>1</v>
      </c>
      <c r="S567" s="6">
        <f t="shared" ca="1" si="99"/>
        <v>0</v>
      </c>
      <c r="T567" s="37">
        <f t="shared" ca="1" si="102"/>
        <v>0</v>
      </c>
      <c r="U567" s="49">
        <f t="shared" si="103"/>
        <v>0</v>
      </c>
      <c r="V567" s="37">
        <f ca="1">IF(AND(H567=0,I567=0,O567=1),INDEX(Zwangerschapsverlof!$B$66:$K$72,N567,3+D567),0)</f>
        <v>0</v>
      </c>
      <c r="W567" s="37">
        <f ca="1">IF(AND(H567=0,I567=0,S567=1),INDEX(Zwangerschapsverlof!$B$80:$K$86,R567,3+D567),0)</f>
        <v>0</v>
      </c>
      <c r="X567" s="110">
        <f t="shared" ca="1" si="104"/>
        <v>18</v>
      </c>
    </row>
    <row r="568" spans="2:24">
      <c r="B568" s="48">
        <f t="shared" ca="1" si="95"/>
        <v>45440</v>
      </c>
      <c r="C568" s="10">
        <f t="shared" ca="1" si="105"/>
        <v>45440</v>
      </c>
      <c r="D568" s="6">
        <f t="shared" ca="1" si="96"/>
        <v>2</v>
      </c>
      <c r="E568" s="10">
        <f ca="1">VLOOKUP(C568,Vakantie!O:O,1,1)</f>
        <v>45409</v>
      </c>
      <c r="F568" s="10">
        <f ca="1">INDEX(Vakantie!P:P,MATCH(E568,Vakantie!O:O,0))</f>
        <v>45417</v>
      </c>
      <c r="G568" s="6" t="str">
        <f ca="1">INDEX(Vakantie!Q:Q,MATCH(E568,Vakantie!O:O,0))</f>
        <v>Mei</v>
      </c>
      <c r="H568" s="6">
        <f t="shared" ca="1" si="97"/>
        <v>0</v>
      </c>
      <c r="I568" s="6">
        <f ca="1">IFERROR(  MIN(1, VLOOKUP(C568,Vakantie!Z:Z,1,0)   ),0)</f>
        <v>0</v>
      </c>
      <c r="J568" s="6">
        <f t="shared" ca="1" si="100"/>
        <v>0</v>
      </c>
      <c r="K568" s="6">
        <f t="shared" si="101"/>
        <v>0</v>
      </c>
      <c r="L568" s="10">
        <f ca="1">VLOOKUP(C568,Zwangerschapsverlof!$B$66:$B$72,1,1)</f>
        <v>0</v>
      </c>
      <c r="M568" s="10">
        <f ca="1">INDEX(Zwangerschapsverlof!$C$66:$C$72,N568)</f>
        <v>0</v>
      </c>
      <c r="N568" s="89">
        <f ca="1">MATCH(L568,Zwangerschapsverlof!$B$66:$B$72,0)</f>
        <v>1</v>
      </c>
      <c r="O568" s="6">
        <f t="shared" ca="1" si="98"/>
        <v>0</v>
      </c>
      <c r="P568" s="10">
        <f ca="1">VLOOKUP(C568,Zwangerschapsverlof!$B$80:$B$86,1,1)</f>
        <v>0</v>
      </c>
      <c r="Q568" s="10">
        <f ca="1">INDEX(Zwangerschapsverlof!$C$80:$C$86,R568)</f>
        <v>0</v>
      </c>
      <c r="R568" s="89">
        <f ca="1">MATCH(P568,Zwangerschapsverlof!$B$80:$B$86,0)</f>
        <v>1</v>
      </c>
      <c r="S568" s="6">
        <f t="shared" ca="1" si="99"/>
        <v>0</v>
      </c>
      <c r="T568" s="37">
        <f t="shared" ca="1" si="102"/>
        <v>0</v>
      </c>
      <c r="U568" s="49">
        <f t="shared" si="103"/>
        <v>0</v>
      </c>
      <c r="V568" s="37">
        <f ca="1">IF(AND(H568=0,I568=0,O568=1),INDEX(Zwangerschapsverlof!$B$66:$K$72,N568,3+D568),0)</f>
        <v>0</v>
      </c>
      <c r="W568" s="37">
        <f ca="1">IF(AND(H568=0,I568=0,S568=1),INDEX(Zwangerschapsverlof!$B$80:$K$86,R568,3+D568),0)</f>
        <v>0</v>
      </c>
      <c r="X568" s="110">
        <f t="shared" ca="1" si="104"/>
        <v>18</v>
      </c>
    </row>
    <row r="569" spans="2:24">
      <c r="B569" s="48">
        <f t="shared" ref="B569:B604" ca="1" si="106">C569</f>
        <v>45441</v>
      </c>
      <c r="C569" s="10">
        <f t="shared" ca="1" si="105"/>
        <v>45441</v>
      </c>
      <c r="D569" s="6">
        <f t="shared" ref="D569:D604" ca="1" si="107">WEEKDAY(C569,11)</f>
        <v>3</v>
      </c>
      <c r="E569" s="10">
        <f ca="1">VLOOKUP(C569,Vakantie!O:O,1,1)</f>
        <v>45409</v>
      </c>
      <c r="F569" s="10">
        <f ca="1">INDEX(Vakantie!P:P,MATCH(E569,Vakantie!O:O,0))</f>
        <v>45417</v>
      </c>
      <c r="G569" s="6" t="str">
        <f ca="1">INDEX(Vakantie!Q:Q,MATCH(E569,Vakantie!O:O,0))</f>
        <v>Mei</v>
      </c>
      <c r="H569" s="6">
        <f t="shared" ref="H569:H604" ca="1" si="108">IF(AND(C569&gt;=E569,C569&lt;=F569),1,0)</f>
        <v>0</v>
      </c>
      <c r="I569" s="6">
        <f ca="1">IFERROR(  MIN(1, VLOOKUP(C569,Vakantie!Z:Z,1,0)   ),0)</f>
        <v>0</v>
      </c>
      <c r="J569" s="6">
        <f t="shared" ca="1" si="100"/>
        <v>0</v>
      </c>
      <c r="K569" s="6">
        <f t="shared" si="101"/>
        <v>0</v>
      </c>
      <c r="L569" s="10">
        <f ca="1">VLOOKUP(C569,Zwangerschapsverlof!$B$66:$B$72,1,1)</f>
        <v>0</v>
      </c>
      <c r="M569" s="10">
        <f ca="1">INDEX(Zwangerschapsverlof!$C$66:$C$72,N569)</f>
        <v>0</v>
      </c>
      <c r="N569" s="89">
        <f ca="1">MATCH(L569,Zwangerschapsverlof!$B$66:$B$72,0)</f>
        <v>1</v>
      </c>
      <c r="O569" s="6">
        <f t="shared" ref="O569:O604" ca="1" si="109">IF(AND(C569&gt;=L569,C569&lt;=M569),1,0)</f>
        <v>0</v>
      </c>
      <c r="P569" s="10">
        <f ca="1">VLOOKUP(C569,Zwangerschapsverlof!$B$80:$B$86,1,1)</f>
        <v>0</v>
      </c>
      <c r="Q569" s="10">
        <f ca="1">INDEX(Zwangerschapsverlof!$C$80:$C$86,R569)</f>
        <v>0</v>
      </c>
      <c r="R569" s="89">
        <f ca="1">MATCH(P569,Zwangerschapsverlof!$B$80:$B$86,0)</f>
        <v>1</v>
      </c>
      <c r="S569" s="6">
        <f t="shared" ref="S569:S604" ca="1" si="110">IF(AND(C569&gt;=P569,C569&lt;=Q569),1,0)</f>
        <v>0</v>
      </c>
      <c r="T569" s="37">
        <f t="shared" ca="1" si="102"/>
        <v>0</v>
      </c>
      <c r="U569" s="49">
        <f t="shared" si="103"/>
        <v>0</v>
      </c>
      <c r="V569" s="37">
        <f ca="1">IF(AND(H569=0,I569=0,O569=1),INDEX(Zwangerschapsverlof!$B$66:$K$72,N569,3+D569),0)</f>
        <v>0</v>
      </c>
      <c r="W569" s="37">
        <f ca="1">IF(AND(H569=0,I569=0,S569=1),INDEX(Zwangerschapsverlof!$B$80:$K$86,R569,3+D569),0)</f>
        <v>0</v>
      </c>
      <c r="X569" s="110">
        <f t="shared" ca="1" si="104"/>
        <v>18</v>
      </c>
    </row>
    <row r="570" spans="2:24">
      <c r="B570" s="48">
        <f t="shared" ca="1" si="106"/>
        <v>45442</v>
      </c>
      <c r="C570" s="10">
        <f t="shared" ca="1" si="105"/>
        <v>45442</v>
      </c>
      <c r="D570" s="6">
        <f t="shared" ca="1" si="107"/>
        <v>4</v>
      </c>
      <c r="E570" s="10">
        <f ca="1">VLOOKUP(C570,Vakantie!O:O,1,1)</f>
        <v>45409</v>
      </c>
      <c r="F570" s="10">
        <f ca="1">INDEX(Vakantie!P:P,MATCH(E570,Vakantie!O:O,0))</f>
        <v>45417</v>
      </c>
      <c r="G570" s="6" t="str">
        <f ca="1">INDEX(Vakantie!Q:Q,MATCH(E570,Vakantie!O:O,0))</f>
        <v>Mei</v>
      </c>
      <c r="H570" s="6">
        <f t="shared" ca="1" si="108"/>
        <v>0</v>
      </c>
      <c r="I570" s="6">
        <f ca="1">IFERROR(  MIN(1, VLOOKUP(C570,Vakantie!Z:Z,1,0)   ),0)</f>
        <v>0</v>
      </c>
      <c r="J570" s="6">
        <f t="shared" ca="1" si="100"/>
        <v>0</v>
      </c>
      <c r="K570" s="6">
        <f t="shared" si="101"/>
        <v>0</v>
      </c>
      <c r="L570" s="10">
        <f ca="1">VLOOKUP(C570,Zwangerschapsverlof!$B$66:$B$72,1,1)</f>
        <v>0</v>
      </c>
      <c r="M570" s="10">
        <f ca="1">INDEX(Zwangerschapsverlof!$C$66:$C$72,N570)</f>
        <v>0</v>
      </c>
      <c r="N570" s="89">
        <f ca="1">MATCH(L570,Zwangerschapsverlof!$B$66:$B$72,0)</f>
        <v>1</v>
      </c>
      <c r="O570" s="6">
        <f t="shared" ca="1" si="109"/>
        <v>0</v>
      </c>
      <c r="P570" s="10">
        <f ca="1">VLOOKUP(C570,Zwangerschapsverlof!$B$80:$B$86,1,1)</f>
        <v>0</v>
      </c>
      <c r="Q570" s="10">
        <f ca="1">INDEX(Zwangerschapsverlof!$C$80:$C$86,R570)</f>
        <v>0</v>
      </c>
      <c r="R570" s="89">
        <f ca="1">MATCH(P570,Zwangerschapsverlof!$B$80:$B$86,0)</f>
        <v>1</v>
      </c>
      <c r="S570" s="6">
        <f t="shared" ca="1" si="110"/>
        <v>0</v>
      </c>
      <c r="T570" s="37">
        <f t="shared" ca="1" si="102"/>
        <v>0</v>
      </c>
      <c r="U570" s="49">
        <f t="shared" si="103"/>
        <v>0</v>
      </c>
      <c r="V570" s="37">
        <f ca="1">IF(AND(H570=0,I570=0,O570=1),INDEX(Zwangerschapsverlof!$B$66:$K$72,N570,3+D570),0)</f>
        <v>0</v>
      </c>
      <c r="W570" s="37">
        <f ca="1">IF(AND(H570=0,I570=0,S570=1),INDEX(Zwangerschapsverlof!$B$80:$K$86,R570,3+D570),0)</f>
        <v>0</v>
      </c>
      <c r="X570" s="110">
        <f t="shared" ca="1" si="104"/>
        <v>18</v>
      </c>
    </row>
    <row r="571" spans="2:24">
      <c r="B571" s="48">
        <f t="shared" ca="1" si="106"/>
        <v>45443</v>
      </c>
      <c r="C571" s="10">
        <f t="shared" ca="1" si="105"/>
        <v>45443</v>
      </c>
      <c r="D571" s="6">
        <f t="shared" ca="1" si="107"/>
        <v>5</v>
      </c>
      <c r="E571" s="10">
        <f ca="1">VLOOKUP(C571,Vakantie!O:O,1,1)</f>
        <v>45409</v>
      </c>
      <c r="F571" s="10">
        <f ca="1">INDEX(Vakantie!P:P,MATCH(E571,Vakantie!O:O,0))</f>
        <v>45417</v>
      </c>
      <c r="G571" s="6" t="str">
        <f ca="1">INDEX(Vakantie!Q:Q,MATCH(E571,Vakantie!O:O,0))</f>
        <v>Mei</v>
      </c>
      <c r="H571" s="6">
        <f t="shared" ca="1" si="108"/>
        <v>0</v>
      </c>
      <c r="I571" s="6">
        <f ca="1">IFERROR(  MIN(1, VLOOKUP(C571,Vakantie!Z:Z,1,0)   ),0)</f>
        <v>0</v>
      </c>
      <c r="J571" s="6">
        <f t="shared" ca="1" si="100"/>
        <v>0</v>
      </c>
      <c r="K571" s="6">
        <f t="shared" si="101"/>
        <v>0</v>
      </c>
      <c r="L571" s="10">
        <f ca="1">VLOOKUP(C571,Zwangerschapsverlof!$B$66:$B$72,1,1)</f>
        <v>0</v>
      </c>
      <c r="M571" s="10">
        <f ca="1">INDEX(Zwangerschapsverlof!$C$66:$C$72,N571)</f>
        <v>0</v>
      </c>
      <c r="N571" s="89">
        <f ca="1">MATCH(L571,Zwangerschapsverlof!$B$66:$B$72,0)</f>
        <v>1</v>
      </c>
      <c r="O571" s="6">
        <f t="shared" ca="1" si="109"/>
        <v>0</v>
      </c>
      <c r="P571" s="10">
        <f ca="1">VLOOKUP(C571,Zwangerschapsverlof!$B$80:$B$86,1,1)</f>
        <v>0</v>
      </c>
      <c r="Q571" s="10">
        <f ca="1">INDEX(Zwangerschapsverlof!$C$80:$C$86,R571)</f>
        <v>0</v>
      </c>
      <c r="R571" s="89">
        <f ca="1">MATCH(P571,Zwangerschapsverlof!$B$80:$B$86,0)</f>
        <v>1</v>
      </c>
      <c r="S571" s="6">
        <f t="shared" ca="1" si="110"/>
        <v>0</v>
      </c>
      <c r="T571" s="37">
        <f t="shared" ca="1" si="102"/>
        <v>0</v>
      </c>
      <c r="U571" s="49">
        <f t="shared" si="103"/>
        <v>0</v>
      </c>
      <c r="V571" s="37">
        <f ca="1">IF(AND(H571=0,I571=0,O571=1),INDEX(Zwangerschapsverlof!$B$66:$K$72,N571,3+D571),0)</f>
        <v>0</v>
      </c>
      <c r="W571" s="37">
        <f ca="1">IF(AND(H571=0,I571=0,S571=1),INDEX(Zwangerschapsverlof!$B$80:$K$86,R571,3+D571),0)</f>
        <v>0</v>
      </c>
      <c r="X571" s="110">
        <f t="shared" ca="1" si="104"/>
        <v>18</v>
      </c>
    </row>
    <row r="572" spans="2:24">
      <c r="B572" s="48">
        <f t="shared" ca="1" si="106"/>
        <v>45444</v>
      </c>
      <c r="C572" s="10">
        <f t="shared" ca="1" si="105"/>
        <v>45444</v>
      </c>
      <c r="D572" s="6">
        <f t="shared" ca="1" si="107"/>
        <v>6</v>
      </c>
      <c r="E572" s="10">
        <f ca="1">VLOOKUP(C572,Vakantie!O:O,1,1)</f>
        <v>45409</v>
      </c>
      <c r="F572" s="10">
        <f ca="1">INDEX(Vakantie!P:P,MATCH(E572,Vakantie!O:O,0))</f>
        <v>45417</v>
      </c>
      <c r="G572" s="6" t="str">
        <f ca="1">INDEX(Vakantie!Q:Q,MATCH(E572,Vakantie!O:O,0))</f>
        <v>Mei</v>
      </c>
      <c r="H572" s="6">
        <f t="shared" ca="1" si="108"/>
        <v>0</v>
      </c>
      <c r="I572" s="6">
        <f ca="1">IFERROR(  MIN(1, VLOOKUP(C572,Vakantie!Z:Z,1,0)   ),0)</f>
        <v>0</v>
      </c>
      <c r="J572" s="6">
        <f t="shared" ca="1" si="100"/>
        <v>0</v>
      </c>
      <c r="K572" s="6">
        <f t="shared" si="101"/>
        <v>0</v>
      </c>
      <c r="L572" s="10">
        <f ca="1">VLOOKUP(C572,Zwangerschapsverlof!$B$66:$B$72,1,1)</f>
        <v>0</v>
      </c>
      <c r="M572" s="10">
        <f ca="1">INDEX(Zwangerschapsverlof!$C$66:$C$72,N572)</f>
        <v>0</v>
      </c>
      <c r="N572" s="89">
        <f ca="1">MATCH(L572,Zwangerschapsverlof!$B$66:$B$72,0)</f>
        <v>1</v>
      </c>
      <c r="O572" s="6">
        <f t="shared" ca="1" si="109"/>
        <v>0</v>
      </c>
      <c r="P572" s="10">
        <f ca="1">VLOOKUP(C572,Zwangerschapsverlof!$B$80:$B$86,1,1)</f>
        <v>0</v>
      </c>
      <c r="Q572" s="10">
        <f ca="1">INDEX(Zwangerschapsverlof!$C$80:$C$86,R572)</f>
        <v>0</v>
      </c>
      <c r="R572" s="89">
        <f ca="1">MATCH(P572,Zwangerschapsverlof!$B$80:$B$86,0)</f>
        <v>1</v>
      </c>
      <c r="S572" s="6">
        <f t="shared" ca="1" si="110"/>
        <v>0</v>
      </c>
      <c r="T572" s="37">
        <f t="shared" ca="1" si="102"/>
        <v>0</v>
      </c>
      <c r="U572" s="49">
        <f t="shared" si="103"/>
        <v>0</v>
      </c>
      <c r="V572" s="37">
        <f ca="1">IF(AND(H572=0,I572=0,O572=1),INDEX(Zwangerschapsverlof!$B$66:$K$72,N572,3+D572),0)</f>
        <v>0</v>
      </c>
      <c r="W572" s="37">
        <f ca="1">IF(AND(H572=0,I572=0,S572=1),INDEX(Zwangerschapsverlof!$B$80:$K$86,R572,3+D572),0)</f>
        <v>0</v>
      </c>
      <c r="X572" s="110">
        <f t="shared" ca="1" si="104"/>
        <v>18</v>
      </c>
    </row>
    <row r="573" spans="2:24">
      <c r="B573" s="48">
        <f t="shared" ca="1" si="106"/>
        <v>45445</v>
      </c>
      <c r="C573" s="10">
        <f t="shared" ca="1" si="105"/>
        <v>45445</v>
      </c>
      <c r="D573" s="6">
        <f t="shared" ca="1" si="107"/>
        <v>7</v>
      </c>
      <c r="E573" s="10">
        <f ca="1">VLOOKUP(C573,Vakantie!O:O,1,1)</f>
        <v>45409</v>
      </c>
      <c r="F573" s="10">
        <f ca="1">INDEX(Vakantie!P:P,MATCH(E573,Vakantie!O:O,0))</f>
        <v>45417</v>
      </c>
      <c r="G573" s="6" t="str">
        <f ca="1">INDEX(Vakantie!Q:Q,MATCH(E573,Vakantie!O:O,0))</f>
        <v>Mei</v>
      </c>
      <c r="H573" s="6">
        <f t="shared" ca="1" si="108"/>
        <v>0</v>
      </c>
      <c r="I573" s="6">
        <f ca="1">IFERROR(  MIN(1, VLOOKUP(C573,Vakantie!Z:Z,1,0)   ),0)</f>
        <v>0</v>
      </c>
      <c r="J573" s="6">
        <f t="shared" ca="1" si="100"/>
        <v>0</v>
      </c>
      <c r="K573" s="6">
        <f t="shared" si="101"/>
        <v>0</v>
      </c>
      <c r="L573" s="10">
        <f ca="1">VLOOKUP(C573,Zwangerschapsverlof!$B$66:$B$72,1,1)</f>
        <v>0</v>
      </c>
      <c r="M573" s="10">
        <f ca="1">INDEX(Zwangerschapsverlof!$C$66:$C$72,N573)</f>
        <v>0</v>
      </c>
      <c r="N573" s="89">
        <f ca="1">MATCH(L573,Zwangerschapsverlof!$B$66:$B$72,0)</f>
        <v>1</v>
      </c>
      <c r="O573" s="6">
        <f t="shared" ca="1" si="109"/>
        <v>0</v>
      </c>
      <c r="P573" s="10">
        <f ca="1">VLOOKUP(C573,Zwangerschapsverlof!$B$80:$B$86,1,1)</f>
        <v>0</v>
      </c>
      <c r="Q573" s="10">
        <f ca="1">INDEX(Zwangerschapsverlof!$C$80:$C$86,R573)</f>
        <v>0</v>
      </c>
      <c r="R573" s="89">
        <f ca="1">MATCH(P573,Zwangerschapsverlof!$B$80:$B$86,0)</f>
        <v>1</v>
      </c>
      <c r="S573" s="6">
        <f t="shared" ca="1" si="110"/>
        <v>0</v>
      </c>
      <c r="T573" s="37">
        <f t="shared" ca="1" si="102"/>
        <v>0</v>
      </c>
      <c r="U573" s="49">
        <f t="shared" si="103"/>
        <v>0</v>
      </c>
      <c r="V573" s="37">
        <f ca="1">IF(AND(H573=0,I573=0,O573=1),INDEX(Zwangerschapsverlof!$B$66:$K$72,N573,3+D573),0)</f>
        <v>0</v>
      </c>
      <c r="W573" s="37">
        <f ca="1">IF(AND(H573=0,I573=0,S573=1),INDEX(Zwangerschapsverlof!$B$80:$K$86,R573,3+D573),0)</f>
        <v>0</v>
      </c>
      <c r="X573" s="110">
        <f t="shared" ca="1" si="104"/>
        <v>18</v>
      </c>
    </row>
    <row r="574" spans="2:24">
      <c r="B574" s="48">
        <f t="shared" ca="1" si="106"/>
        <v>45446</v>
      </c>
      <c r="C574" s="10">
        <f t="shared" ca="1" si="105"/>
        <v>45446</v>
      </c>
      <c r="D574" s="6">
        <f t="shared" ca="1" si="107"/>
        <v>1</v>
      </c>
      <c r="E574" s="10">
        <f ca="1">VLOOKUP(C574,Vakantie!O:O,1,1)</f>
        <v>45409</v>
      </c>
      <c r="F574" s="10">
        <f ca="1">INDEX(Vakantie!P:P,MATCH(E574,Vakantie!O:O,0))</f>
        <v>45417</v>
      </c>
      <c r="G574" s="6" t="str">
        <f ca="1">INDEX(Vakantie!Q:Q,MATCH(E574,Vakantie!O:O,0))</f>
        <v>Mei</v>
      </c>
      <c r="H574" s="6">
        <f t="shared" ca="1" si="108"/>
        <v>0</v>
      </c>
      <c r="I574" s="6">
        <f ca="1">IFERROR(  MIN(1, VLOOKUP(C574,Vakantie!Z:Z,1,0)   ),0)</f>
        <v>0</v>
      </c>
      <c r="J574" s="6">
        <f t="shared" ca="1" si="100"/>
        <v>0</v>
      </c>
      <c r="K574" s="6">
        <f t="shared" si="101"/>
        <v>0</v>
      </c>
      <c r="L574" s="10">
        <f ca="1">VLOOKUP(C574,Zwangerschapsverlof!$B$66:$B$72,1,1)</f>
        <v>0</v>
      </c>
      <c r="M574" s="10">
        <f ca="1">INDEX(Zwangerschapsverlof!$C$66:$C$72,N574)</f>
        <v>0</v>
      </c>
      <c r="N574" s="89">
        <f ca="1">MATCH(L574,Zwangerschapsverlof!$B$66:$B$72,0)</f>
        <v>1</v>
      </c>
      <c r="O574" s="6">
        <f t="shared" ca="1" si="109"/>
        <v>0</v>
      </c>
      <c r="P574" s="10">
        <f ca="1">VLOOKUP(C574,Zwangerschapsverlof!$B$80:$B$86,1,1)</f>
        <v>0</v>
      </c>
      <c r="Q574" s="10">
        <f ca="1">INDEX(Zwangerschapsverlof!$C$80:$C$86,R574)</f>
        <v>0</v>
      </c>
      <c r="R574" s="89">
        <f ca="1">MATCH(P574,Zwangerschapsverlof!$B$80:$B$86,0)</f>
        <v>1</v>
      </c>
      <c r="S574" s="6">
        <f t="shared" ca="1" si="110"/>
        <v>0</v>
      </c>
      <c r="T574" s="37">
        <f t="shared" ca="1" si="102"/>
        <v>0</v>
      </c>
      <c r="U574" s="49">
        <f t="shared" si="103"/>
        <v>0</v>
      </c>
      <c r="V574" s="37">
        <f ca="1">IF(AND(H574=0,I574=0,O574=1),INDEX(Zwangerschapsverlof!$B$66:$K$72,N574,3+D574),0)</f>
        <v>0</v>
      </c>
      <c r="W574" s="37">
        <f ca="1">IF(AND(H574=0,I574=0,S574=1),INDEX(Zwangerschapsverlof!$B$80:$K$86,R574,3+D574),0)</f>
        <v>0</v>
      </c>
      <c r="X574" s="110">
        <f t="shared" ca="1" si="104"/>
        <v>18</v>
      </c>
    </row>
    <row r="575" spans="2:24">
      <c r="B575" s="48">
        <f t="shared" ca="1" si="106"/>
        <v>45447</v>
      </c>
      <c r="C575" s="10">
        <f t="shared" ca="1" si="105"/>
        <v>45447</v>
      </c>
      <c r="D575" s="6">
        <f t="shared" ca="1" si="107"/>
        <v>2</v>
      </c>
      <c r="E575" s="10">
        <f ca="1">VLOOKUP(C575,Vakantie!O:O,1,1)</f>
        <v>45409</v>
      </c>
      <c r="F575" s="10">
        <f ca="1">INDEX(Vakantie!P:P,MATCH(E575,Vakantie!O:O,0))</f>
        <v>45417</v>
      </c>
      <c r="G575" s="6" t="str">
        <f ca="1">INDEX(Vakantie!Q:Q,MATCH(E575,Vakantie!O:O,0))</f>
        <v>Mei</v>
      </c>
      <c r="H575" s="6">
        <f t="shared" ca="1" si="108"/>
        <v>0</v>
      </c>
      <c r="I575" s="6">
        <f ca="1">IFERROR(  MIN(1, VLOOKUP(C575,Vakantie!Z:Z,1,0)   ),0)</f>
        <v>0</v>
      </c>
      <c r="J575" s="6">
        <f t="shared" ca="1" si="100"/>
        <v>0</v>
      </c>
      <c r="K575" s="6">
        <f t="shared" si="101"/>
        <v>0</v>
      </c>
      <c r="L575" s="10">
        <f ca="1">VLOOKUP(C575,Zwangerschapsverlof!$B$66:$B$72,1,1)</f>
        <v>0</v>
      </c>
      <c r="M575" s="10">
        <f ca="1">INDEX(Zwangerschapsverlof!$C$66:$C$72,N575)</f>
        <v>0</v>
      </c>
      <c r="N575" s="89">
        <f ca="1">MATCH(L575,Zwangerschapsverlof!$B$66:$B$72,0)</f>
        <v>1</v>
      </c>
      <c r="O575" s="6">
        <f t="shared" ca="1" si="109"/>
        <v>0</v>
      </c>
      <c r="P575" s="10">
        <f ca="1">VLOOKUP(C575,Zwangerschapsverlof!$B$80:$B$86,1,1)</f>
        <v>0</v>
      </c>
      <c r="Q575" s="10">
        <f ca="1">INDEX(Zwangerschapsverlof!$C$80:$C$86,R575)</f>
        <v>0</v>
      </c>
      <c r="R575" s="89">
        <f ca="1">MATCH(P575,Zwangerschapsverlof!$B$80:$B$86,0)</f>
        <v>1</v>
      </c>
      <c r="S575" s="6">
        <f t="shared" ca="1" si="110"/>
        <v>0</v>
      </c>
      <c r="T575" s="37">
        <f t="shared" ca="1" si="102"/>
        <v>0</v>
      </c>
      <c r="U575" s="49">
        <f t="shared" si="103"/>
        <v>0</v>
      </c>
      <c r="V575" s="37">
        <f ca="1">IF(AND(H575=0,I575=0,O575=1),INDEX(Zwangerschapsverlof!$B$66:$K$72,N575,3+D575),0)</f>
        <v>0</v>
      </c>
      <c r="W575" s="37">
        <f ca="1">IF(AND(H575=0,I575=0,S575=1),INDEX(Zwangerschapsverlof!$B$80:$K$86,R575,3+D575),0)</f>
        <v>0</v>
      </c>
      <c r="X575" s="110">
        <f t="shared" ca="1" si="104"/>
        <v>18</v>
      </c>
    </row>
    <row r="576" spans="2:24">
      <c r="B576" s="48">
        <f t="shared" ca="1" si="106"/>
        <v>45448</v>
      </c>
      <c r="C576" s="10">
        <f t="shared" ca="1" si="105"/>
        <v>45448</v>
      </c>
      <c r="D576" s="6">
        <f t="shared" ca="1" si="107"/>
        <v>3</v>
      </c>
      <c r="E576" s="10">
        <f ca="1">VLOOKUP(C576,Vakantie!O:O,1,1)</f>
        <v>45409</v>
      </c>
      <c r="F576" s="10">
        <f ca="1">INDEX(Vakantie!P:P,MATCH(E576,Vakantie!O:O,0))</f>
        <v>45417</v>
      </c>
      <c r="G576" s="6" t="str">
        <f ca="1">INDEX(Vakantie!Q:Q,MATCH(E576,Vakantie!O:O,0))</f>
        <v>Mei</v>
      </c>
      <c r="H576" s="6">
        <f t="shared" ca="1" si="108"/>
        <v>0</v>
      </c>
      <c r="I576" s="6">
        <f ca="1">IFERROR(  MIN(1, VLOOKUP(C576,Vakantie!Z:Z,1,0)   ),0)</f>
        <v>0</v>
      </c>
      <c r="J576" s="6">
        <f t="shared" ca="1" si="100"/>
        <v>0</v>
      </c>
      <c r="K576" s="6">
        <f t="shared" si="101"/>
        <v>0</v>
      </c>
      <c r="L576" s="10">
        <f ca="1">VLOOKUP(C576,Zwangerschapsverlof!$B$66:$B$72,1,1)</f>
        <v>0</v>
      </c>
      <c r="M576" s="10">
        <f ca="1">INDEX(Zwangerschapsverlof!$C$66:$C$72,N576)</f>
        <v>0</v>
      </c>
      <c r="N576" s="89">
        <f ca="1">MATCH(L576,Zwangerschapsverlof!$B$66:$B$72,0)</f>
        <v>1</v>
      </c>
      <c r="O576" s="6">
        <f t="shared" ca="1" si="109"/>
        <v>0</v>
      </c>
      <c r="P576" s="10">
        <f ca="1">VLOOKUP(C576,Zwangerschapsverlof!$B$80:$B$86,1,1)</f>
        <v>0</v>
      </c>
      <c r="Q576" s="10">
        <f ca="1">INDEX(Zwangerschapsverlof!$C$80:$C$86,R576)</f>
        <v>0</v>
      </c>
      <c r="R576" s="89">
        <f ca="1">MATCH(P576,Zwangerschapsverlof!$B$80:$B$86,0)</f>
        <v>1</v>
      </c>
      <c r="S576" s="6">
        <f t="shared" ca="1" si="110"/>
        <v>0</v>
      </c>
      <c r="T576" s="37">
        <f t="shared" ca="1" si="102"/>
        <v>0</v>
      </c>
      <c r="U576" s="49">
        <f t="shared" si="103"/>
        <v>0</v>
      </c>
      <c r="V576" s="37">
        <f ca="1">IF(AND(H576=0,I576=0,O576=1),INDEX(Zwangerschapsverlof!$B$66:$K$72,N576,3+D576),0)</f>
        <v>0</v>
      </c>
      <c r="W576" s="37">
        <f ca="1">IF(AND(H576=0,I576=0,S576=1),INDEX(Zwangerschapsverlof!$B$80:$K$86,R576,3+D576),0)</f>
        <v>0</v>
      </c>
      <c r="X576" s="110">
        <f t="shared" ca="1" si="104"/>
        <v>18</v>
      </c>
    </row>
    <row r="577" spans="2:24">
      <c r="B577" s="48">
        <f t="shared" ca="1" si="106"/>
        <v>45449</v>
      </c>
      <c r="C577" s="10">
        <f t="shared" ca="1" si="105"/>
        <v>45449</v>
      </c>
      <c r="D577" s="6">
        <f t="shared" ca="1" si="107"/>
        <v>4</v>
      </c>
      <c r="E577" s="10">
        <f ca="1">VLOOKUP(C577,Vakantie!O:O,1,1)</f>
        <v>45409</v>
      </c>
      <c r="F577" s="10">
        <f ca="1">INDEX(Vakantie!P:P,MATCH(E577,Vakantie!O:O,0))</f>
        <v>45417</v>
      </c>
      <c r="G577" s="6" t="str">
        <f ca="1">INDEX(Vakantie!Q:Q,MATCH(E577,Vakantie!O:O,0))</f>
        <v>Mei</v>
      </c>
      <c r="H577" s="6">
        <f t="shared" ca="1" si="108"/>
        <v>0</v>
      </c>
      <c r="I577" s="6">
        <f ca="1">IFERROR(  MIN(1, VLOOKUP(C577,Vakantie!Z:Z,1,0)   ),0)</f>
        <v>0</v>
      </c>
      <c r="J577" s="6">
        <f t="shared" ca="1" si="100"/>
        <v>0</v>
      </c>
      <c r="K577" s="6">
        <f t="shared" si="101"/>
        <v>0</v>
      </c>
      <c r="L577" s="10">
        <f ca="1">VLOOKUP(C577,Zwangerschapsverlof!$B$66:$B$72,1,1)</f>
        <v>0</v>
      </c>
      <c r="M577" s="10">
        <f ca="1">INDEX(Zwangerschapsverlof!$C$66:$C$72,N577)</f>
        <v>0</v>
      </c>
      <c r="N577" s="89">
        <f ca="1">MATCH(L577,Zwangerschapsverlof!$B$66:$B$72,0)</f>
        <v>1</v>
      </c>
      <c r="O577" s="6">
        <f t="shared" ca="1" si="109"/>
        <v>0</v>
      </c>
      <c r="P577" s="10">
        <f ca="1">VLOOKUP(C577,Zwangerschapsverlof!$B$80:$B$86,1,1)</f>
        <v>0</v>
      </c>
      <c r="Q577" s="10">
        <f ca="1">INDEX(Zwangerschapsverlof!$C$80:$C$86,R577)</f>
        <v>0</v>
      </c>
      <c r="R577" s="89">
        <f ca="1">MATCH(P577,Zwangerschapsverlof!$B$80:$B$86,0)</f>
        <v>1</v>
      </c>
      <c r="S577" s="6">
        <f t="shared" ca="1" si="110"/>
        <v>0</v>
      </c>
      <c r="T577" s="37">
        <f t="shared" ca="1" si="102"/>
        <v>0</v>
      </c>
      <c r="U577" s="49">
        <f t="shared" si="103"/>
        <v>0</v>
      </c>
      <c r="V577" s="37">
        <f ca="1">IF(AND(H577=0,I577=0,O577=1),INDEX(Zwangerschapsverlof!$B$66:$K$72,N577,3+D577),0)</f>
        <v>0</v>
      </c>
      <c r="W577" s="37">
        <f ca="1">IF(AND(H577=0,I577=0,S577=1),INDEX(Zwangerschapsverlof!$B$80:$K$86,R577,3+D577),0)</f>
        <v>0</v>
      </c>
      <c r="X577" s="110">
        <f t="shared" ca="1" si="104"/>
        <v>18</v>
      </c>
    </row>
    <row r="578" spans="2:24">
      <c r="B578" s="48">
        <f t="shared" ca="1" si="106"/>
        <v>45450</v>
      </c>
      <c r="C578" s="10">
        <f t="shared" ca="1" si="105"/>
        <v>45450</v>
      </c>
      <c r="D578" s="6">
        <f t="shared" ca="1" si="107"/>
        <v>5</v>
      </c>
      <c r="E578" s="10">
        <f ca="1">VLOOKUP(C578,Vakantie!O:O,1,1)</f>
        <v>45409</v>
      </c>
      <c r="F578" s="10">
        <f ca="1">INDEX(Vakantie!P:P,MATCH(E578,Vakantie!O:O,0))</f>
        <v>45417</v>
      </c>
      <c r="G578" s="6" t="str">
        <f ca="1">INDEX(Vakantie!Q:Q,MATCH(E578,Vakantie!O:O,0))</f>
        <v>Mei</v>
      </c>
      <c r="H578" s="6">
        <f t="shared" ca="1" si="108"/>
        <v>0</v>
      </c>
      <c r="I578" s="6">
        <f ca="1">IFERROR(  MIN(1, VLOOKUP(C578,Vakantie!Z:Z,1,0)   ),0)</f>
        <v>0</v>
      </c>
      <c r="J578" s="6">
        <f t="shared" ca="1" si="100"/>
        <v>0</v>
      </c>
      <c r="K578" s="6">
        <f t="shared" si="101"/>
        <v>0</v>
      </c>
      <c r="L578" s="10">
        <f ca="1">VLOOKUP(C578,Zwangerschapsverlof!$B$66:$B$72,1,1)</f>
        <v>0</v>
      </c>
      <c r="M578" s="10">
        <f ca="1">INDEX(Zwangerschapsverlof!$C$66:$C$72,N578)</f>
        <v>0</v>
      </c>
      <c r="N578" s="89">
        <f ca="1">MATCH(L578,Zwangerschapsverlof!$B$66:$B$72,0)</f>
        <v>1</v>
      </c>
      <c r="O578" s="6">
        <f t="shared" ca="1" si="109"/>
        <v>0</v>
      </c>
      <c r="P578" s="10">
        <f ca="1">VLOOKUP(C578,Zwangerschapsverlof!$B$80:$B$86,1,1)</f>
        <v>0</v>
      </c>
      <c r="Q578" s="10">
        <f ca="1">INDEX(Zwangerschapsverlof!$C$80:$C$86,R578)</f>
        <v>0</v>
      </c>
      <c r="R578" s="89">
        <f ca="1">MATCH(P578,Zwangerschapsverlof!$B$80:$B$86,0)</f>
        <v>1</v>
      </c>
      <c r="S578" s="6">
        <f t="shared" ca="1" si="110"/>
        <v>0</v>
      </c>
      <c r="T578" s="37">
        <f t="shared" ca="1" si="102"/>
        <v>0</v>
      </c>
      <c r="U578" s="49">
        <f t="shared" si="103"/>
        <v>0</v>
      </c>
      <c r="V578" s="37">
        <f ca="1">IF(AND(H578=0,I578=0,O578=1),INDEX(Zwangerschapsverlof!$B$66:$K$72,N578,3+D578),0)</f>
        <v>0</v>
      </c>
      <c r="W578" s="37">
        <f ca="1">IF(AND(H578=0,I578=0,S578=1),INDEX(Zwangerschapsverlof!$B$80:$K$86,R578,3+D578),0)</f>
        <v>0</v>
      </c>
      <c r="X578" s="110">
        <f t="shared" ca="1" si="104"/>
        <v>18</v>
      </c>
    </row>
    <row r="579" spans="2:24">
      <c r="B579" s="48">
        <f t="shared" ca="1" si="106"/>
        <v>45451</v>
      </c>
      <c r="C579" s="10">
        <f t="shared" ca="1" si="105"/>
        <v>45451</v>
      </c>
      <c r="D579" s="6">
        <f t="shared" ca="1" si="107"/>
        <v>6</v>
      </c>
      <c r="E579" s="10">
        <f ca="1">VLOOKUP(C579,Vakantie!O:O,1,1)</f>
        <v>45409</v>
      </c>
      <c r="F579" s="10">
        <f ca="1">INDEX(Vakantie!P:P,MATCH(E579,Vakantie!O:O,0))</f>
        <v>45417</v>
      </c>
      <c r="G579" s="6" t="str">
        <f ca="1">INDEX(Vakantie!Q:Q,MATCH(E579,Vakantie!O:O,0))</f>
        <v>Mei</v>
      </c>
      <c r="H579" s="6">
        <f t="shared" ca="1" si="108"/>
        <v>0</v>
      </c>
      <c r="I579" s="6">
        <f ca="1">IFERROR(  MIN(1, VLOOKUP(C579,Vakantie!Z:Z,1,0)   ),0)</f>
        <v>0</v>
      </c>
      <c r="J579" s="6">
        <f t="shared" ca="1" si="100"/>
        <v>0</v>
      </c>
      <c r="K579" s="6">
        <f t="shared" si="101"/>
        <v>0</v>
      </c>
      <c r="L579" s="10">
        <f ca="1">VLOOKUP(C579,Zwangerschapsverlof!$B$66:$B$72,1,1)</f>
        <v>0</v>
      </c>
      <c r="M579" s="10">
        <f ca="1">INDEX(Zwangerschapsverlof!$C$66:$C$72,N579)</f>
        <v>0</v>
      </c>
      <c r="N579" s="89">
        <f ca="1">MATCH(L579,Zwangerschapsverlof!$B$66:$B$72,0)</f>
        <v>1</v>
      </c>
      <c r="O579" s="6">
        <f t="shared" ca="1" si="109"/>
        <v>0</v>
      </c>
      <c r="P579" s="10">
        <f ca="1">VLOOKUP(C579,Zwangerschapsverlof!$B$80:$B$86,1,1)</f>
        <v>0</v>
      </c>
      <c r="Q579" s="10">
        <f ca="1">INDEX(Zwangerschapsverlof!$C$80:$C$86,R579)</f>
        <v>0</v>
      </c>
      <c r="R579" s="89">
        <f ca="1">MATCH(P579,Zwangerschapsverlof!$B$80:$B$86,0)</f>
        <v>1</v>
      </c>
      <c r="S579" s="6">
        <f t="shared" ca="1" si="110"/>
        <v>0</v>
      </c>
      <c r="T579" s="37">
        <f t="shared" ca="1" si="102"/>
        <v>0</v>
      </c>
      <c r="U579" s="49">
        <f t="shared" si="103"/>
        <v>0</v>
      </c>
      <c r="V579" s="37">
        <f ca="1">IF(AND(H579=0,I579=0,O579=1),INDEX(Zwangerschapsverlof!$B$66:$K$72,N579,3+D579),0)</f>
        <v>0</v>
      </c>
      <c r="W579" s="37">
        <f ca="1">IF(AND(H579=0,I579=0,S579=1),INDEX(Zwangerschapsverlof!$B$80:$K$86,R579,3+D579),0)</f>
        <v>0</v>
      </c>
      <c r="X579" s="110">
        <f t="shared" ca="1" si="104"/>
        <v>18</v>
      </c>
    </row>
    <row r="580" spans="2:24">
      <c r="B580" s="48">
        <f t="shared" ca="1" si="106"/>
        <v>45452</v>
      </c>
      <c r="C580" s="10">
        <f t="shared" ca="1" si="105"/>
        <v>45452</v>
      </c>
      <c r="D580" s="6">
        <f t="shared" ca="1" si="107"/>
        <v>7</v>
      </c>
      <c r="E580" s="10">
        <f ca="1">VLOOKUP(C580,Vakantie!O:O,1,1)</f>
        <v>45409</v>
      </c>
      <c r="F580" s="10">
        <f ca="1">INDEX(Vakantie!P:P,MATCH(E580,Vakantie!O:O,0))</f>
        <v>45417</v>
      </c>
      <c r="G580" s="6" t="str">
        <f ca="1">INDEX(Vakantie!Q:Q,MATCH(E580,Vakantie!O:O,0))</f>
        <v>Mei</v>
      </c>
      <c r="H580" s="6">
        <f t="shared" ca="1" si="108"/>
        <v>0</v>
      </c>
      <c r="I580" s="6">
        <f ca="1">IFERROR(  MIN(1, VLOOKUP(C580,Vakantie!Z:Z,1,0)   ),0)</f>
        <v>0</v>
      </c>
      <c r="J580" s="6">
        <f t="shared" ca="1" si="100"/>
        <v>0</v>
      </c>
      <c r="K580" s="6">
        <f t="shared" si="101"/>
        <v>0</v>
      </c>
      <c r="L580" s="10">
        <f ca="1">VLOOKUP(C580,Zwangerschapsverlof!$B$66:$B$72,1,1)</f>
        <v>0</v>
      </c>
      <c r="M580" s="10">
        <f ca="1">INDEX(Zwangerschapsverlof!$C$66:$C$72,N580)</f>
        <v>0</v>
      </c>
      <c r="N580" s="89">
        <f ca="1">MATCH(L580,Zwangerschapsverlof!$B$66:$B$72,0)</f>
        <v>1</v>
      </c>
      <c r="O580" s="6">
        <f t="shared" ca="1" si="109"/>
        <v>0</v>
      </c>
      <c r="P580" s="10">
        <f ca="1">VLOOKUP(C580,Zwangerschapsverlof!$B$80:$B$86,1,1)</f>
        <v>0</v>
      </c>
      <c r="Q580" s="10">
        <f ca="1">INDEX(Zwangerschapsverlof!$C$80:$C$86,R580)</f>
        <v>0</v>
      </c>
      <c r="R580" s="89">
        <f ca="1">MATCH(P580,Zwangerschapsverlof!$B$80:$B$86,0)</f>
        <v>1</v>
      </c>
      <c r="S580" s="6">
        <f t="shared" ca="1" si="110"/>
        <v>0</v>
      </c>
      <c r="T580" s="37">
        <f t="shared" ca="1" si="102"/>
        <v>0</v>
      </c>
      <c r="U580" s="49">
        <f t="shared" si="103"/>
        <v>0</v>
      </c>
      <c r="V580" s="37">
        <f ca="1">IF(AND(H580=0,I580=0,O580=1),INDEX(Zwangerschapsverlof!$B$66:$K$72,N580,3+D580),0)</f>
        <v>0</v>
      </c>
      <c r="W580" s="37">
        <f ca="1">IF(AND(H580=0,I580=0,S580=1),INDEX(Zwangerschapsverlof!$B$80:$K$86,R580,3+D580),0)</f>
        <v>0</v>
      </c>
      <c r="X580" s="110">
        <f t="shared" ca="1" si="104"/>
        <v>18</v>
      </c>
    </row>
    <row r="581" spans="2:24">
      <c r="B581" s="48">
        <f t="shared" ca="1" si="106"/>
        <v>45453</v>
      </c>
      <c r="C581" s="10">
        <f t="shared" ca="1" si="105"/>
        <v>45453</v>
      </c>
      <c r="D581" s="6">
        <f t="shared" ca="1" si="107"/>
        <v>1</v>
      </c>
      <c r="E581" s="10">
        <f ca="1">VLOOKUP(C581,Vakantie!O:O,1,1)</f>
        <v>45409</v>
      </c>
      <c r="F581" s="10">
        <f ca="1">INDEX(Vakantie!P:P,MATCH(E581,Vakantie!O:O,0))</f>
        <v>45417</v>
      </c>
      <c r="G581" s="6" t="str">
        <f ca="1">INDEX(Vakantie!Q:Q,MATCH(E581,Vakantie!O:O,0))</f>
        <v>Mei</v>
      </c>
      <c r="H581" s="6">
        <f t="shared" ca="1" si="108"/>
        <v>0</v>
      </c>
      <c r="I581" s="6">
        <f ca="1">IFERROR(  MIN(1, VLOOKUP(C581,Vakantie!Z:Z,1,0)   ),0)</f>
        <v>0</v>
      </c>
      <c r="J581" s="6">
        <f t="shared" ca="1" si="100"/>
        <v>0</v>
      </c>
      <c r="K581" s="6">
        <f t="shared" si="101"/>
        <v>0</v>
      </c>
      <c r="L581" s="10">
        <f ca="1">VLOOKUP(C581,Zwangerschapsverlof!$B$66:$B$72,1,1)</f>
        <v>0</v>
      </c>
      <c r="M581" s="10">
        <f ca="1">INDEX(Zwangerschapsverlof!$C$66:$C$72,N581)</f>
        <v>0</v>
      </c>
      <c r="N581" s="89">
        <f ca="1">MATCH(L581,Zwangerschapsverlof!$B$66:$B$72,0)</f>
        <v>1</v>
      </c>
      <c r="O581" s="6">
        <f t="shared" ca="1" si="109"/>
        <v>0</v>
      </c>
      <c r="P581" s="10">
        <f ca="1">VLOOKUP(C581,Zwangerschapsverlof!$B$80:$B$86,1,1)</f>
        <v>0</v>
      </c>
      <c r="Q581" s="10">
        <f ca="1">INDEX(Zwangerschapsverlof!$C$80:$C$86,R581)</f>
        <v>0</v>
      </c>
      <c r="R581" s="89">
        <f ca="1">MATCH(P581,Zwangerschapsverlof!$B$80:$B$86,0)</f>
        <v>1</v>
      </c>
      <c r="S581" s="6">
        <f t="shared" ca="1" si="110"/>
        <v>0</v>
      </c>
      <c r="T581" s="37">
        <f t="shared" ca="1" si="102"/>
        <v>0</v>
      </c>
      <c r="U581" s="49">
        <f t="shared" si="103"/>
        <v>0</v>
      </c>
      <c r="V581" s="37">
        <f ca="1">IF(AND(H581=0,I581=0,O581=1),INDEX(Zwangerschapsverlof!$B$66:$K$72,N581,3+D581),0)</f>
        <v>0</v>
      </c>
      <c r="W581" s="37">
        <f ca="1">IF(AND(H581=0,I581=0,S581=1),INDEX(Zwangerschapsverlof!$B$80:$K$86,R581,3+D581),0)</f>
        <v>0</v>
      </c>
      <c r="X581" s="110">
        <f t="shared" ca="1" si="104"/>
        <v>18</v>
      </c>
    </row>
    <row r="582" spans="2:24">
      <c r="B582" s="48">
        <f t="shared" ca="1" si="106"/>
        <v>45454</v>
      </c>
      <c r="C582" s="10">
        <f t="shared" ca="1" si="105"/>
        <v>45454</v>
      </c>
      <c r="D582" s="6">
        <f t="shared" ca="1" si="107"/>
        <v>2</v>
      </c>
      <c r="E582" s="10">
        <f ca="1">VLOOKUP(C582,Vakantie!O:O,1,1)</f>
        <v>45409</v>
      </c>
      <c r="F582" s="10">
        <f ca="1">INDEX(Vakantie!P:P,MATCH(E582,Vakantie!O:O,0))</f>
        <v>45417</v>
      </c>
      <c r="G582" s="6" t="str">
        <f ca="1">INDEX(Vakantie!Q:Q,MATCH(E582,Vakantie!O:O,0))</f>
        <v>Mei</v>
      </c>
      <c r="H582" s="6">
        <f t="shared" ca="1" si="108"/>
        <v>0</v>
      </c>
      <c r="I582" s="6">
        <f ca="1">IFERROR(  MIN(1, VLOOKUP(C582,Vakantie!Z:Z,1,0)   ),0)</f>
        <v>0</v>
      </c>
      <c r="J582" s="6">
        <f t="shared" ca="1" si="100"/>
        <v>0</v>
      </c>
      <c r="K582" s="6">
        <f t="shared" si="101"/>
        <v>0</v>
      </c>
      <c r="L582" s="10">
        <f ca="1">VLOOKUP(C582,Zwangerschapsverlof!$B$66:$B$72,1,1)</f>
        <v>0</v>
      </c>
      <c r="M582" s="10">
        <f ca="1">INDEX(Zwangerschapsverlof!$C$66:$C$72,N582)</f>
        <v>0</v>
      </c>
      <c r="N582" s="89">
        <f ca="1">MATCH(L582,Zwangerschapsverlof!$B$66:$B$72,0)</f>
        <v>1</v>
      </c>
      <c r="O582" s="6">
        <f t="shared" ca="1" si="109"/>
        <v>0</v>
      </c>
      <c r="P582" s="10">
        <f ca="1">VLOOKUP(C582,Zwangerschapsverlof!$B$80:$B$86,1,1)</f>
        <v>0</v>
      </c>
      <c r="Q582" s="10">
        <f ca="1">INDEX(Zwangerschapsverlof!$C$80:$C$86,R582)</f>
        <v>0</v>
      </c>
      <c r="R582" s="89">
        <f ca="1">MATCH(P582,Zwangerschapsverlof!$B$80:$B$86,0)</f>
        <v>1</v>
      </c>
      <c r="S582" s="6">
        <f t="shared" ca="1" si="110"/>
        <v>0</v>
      </c>
      <c r="T582" s="37">
        <f t="shared" ca="1" si="102"/>
        <v>0</v>
      </c>
      <c r="U582" s="49">
        <f t="shared" si="103"/>
        <v>0</v>
      </c>
      <c r="V582" s="37">
        <f ca="1">IF(AND(H582=0,I582=0,O582=1),INDEX(Zwangerschapsverlof!$B$66:$K$72,N582,3+D582),0)</f>
        <v>0</v>
      </c>
      <c r="W582" s="37">
        <f ca="1">IF(AND(H582=0,I582=0,S582=1),INDEX(Zwangerschapsverlof!$B$80:$K$86,R582,3+D582),0)</f>
        <v>0</v>
      </c>
      <c r="X582" s="110">
        <f t="shared" ca="1" si="104"/>
        <v>18</v>
      </c>
    </row>
    <row r="583" spans="2:24">
      <c r="B583" s="48">
        <f t="shared" ca="1" si="106"/>
        <v>45455</v>
      </c>
      <c r="C583" s="10">
        <f t="shared" ca="1" si="105"/>
        <v>45455</v>
      </c>
      <c r="D583" s="6">
        <f t="shared" ca="1" si="107"/>
        <v>3</v>
      </c>
      <c r="E583" s="10">
        <f ca="1">VLOOKUP(C583,Vakantie!O:O,1,1)</f>
        <v>45409</v>
      </c>
      <c r="F583" s="10">
        <f ca="1">INDEX(Vakantie!P:P,MATCH(E583,Vakantie!O:O,0))</f>
        <v>45417</v>
      </c>
      <c r="G583" s="6" t="str">
        <f ca="1">INDEX(Vakantie!Q:Q,MATCH(E583,Vakantie!O:O,0))</f>
        <v>Mei</v>
      </c>
      <c r="H583" s="6">
        <f t="shared" ca="1" si="108"/>
        <v>0</v>
      </c>
      <c r="I583" s="6">
        <f ca="1">IFERROR(  MIN(1, VLOOKUP(C583,Vakantie!Z:Z,1,0)   ),0)</f>
        <v>0</v>
      </c>
      <c r="J583" s="6">
        <f t="shared" ref="J583:J646" ca="1" si="111">IF(AND(C583&gt;=$AX$23,C583&lt;=$AX$38),1,0)</f>
        <v>0</v>
      </c>
      <c r="K583" s="6">
        <f t="shared" ref="K583:K646" si="112">IF($AX$37=0,0,IF(AND(C583&gt;=$AX$37,C583&lt;=$AX$35),1,0))</f>
        <v>0</v>
      </c>
      <c r="L583" s="10">
        <f ca="1">VLOOKUP(C583,Zwangerschapsverlof!$B$66:$B$72,1,1)</f>
        <v>0</v>
      </c>
      <c r="M583" s="10">
        <f ca="1">INDEX(Zwangerschapsverlof!$C$66:$C$72,N583)</f>
        <v>0</v>
      </c>
      <c r="N583" s="89">
        <f ca="1">MATCH(L583,Zwangerschapsverlof!$B$66:$B$72,0)</f>
        <v>1</v>
      </c>
      <c r="O583" s="6">
        <f t="shared" ca="1" si="109"/>
        <v>0</v>
      </c>
      <c r="P583" s="10">
        <f ca="1">VLOOKUP(C583,Zwangerschapsverlof!$B$80:$B$86,1,1)</f>
        <v>0</v>
      </c>
      <c r="Q583" s="10">
        <f ca="1">INDEX(Zwangerschapsverlof!$C$80:$C$86,R583)</f>
        <v>0</v>
      </c>
      <c r="R583" s="89">
        <f ca="1">MATCH(P583,Zwangerschapsverlof!$B$80:$B$86,0)</f>
        <v>1</v>
      </c>
      <c r="S583" s="6">
        <f t="shared" ca="1" si="110"/>
        <v>0</v>
      </c>
      <c r="T583" s="37">
        <f t="shared" ref="T583:T646" ca="1" si="113">IF(AND(OR(H583=1,I583=1),J583=1),INDEX($AY$9:$BE$9,1,D583),0)</f>
        <v>0</v>
      </c>
      <c r="U583" s="49">
        <f t="shared" ref="U583:U646" si="114">IF(K583=1,INDEX($AY$9:$BE$9,1,D583),0)</f>
        <v>0</v>
      </c>
      <c r="V583" s="37">
        <f ca="1">IF(AND(H583=0,I583=0,O583=1),INDEX(Zwangerschapsverlof!$B$66:$K$72,N583,3+D583),0)</f>
        <v>0</v>
      </c>
      <c r="W583" s="37">
        <f ca="1">IF(AND(H583=0,I583=0,S583=1),INDEX(Zwangerschapsverlof!$B$80:$K$86,R583,3+D583),0)</f>
        <v>0</v>
      </c>
      <c r="X583" s="110">
        <f t="shared" ref="X583:X646" ca="1" si="115">SUM(X582,IF(I583=1,1,0))</f>
        <v>18</v>
      </c>
    </row>
    <row r="584" spans="2:24">
      <c r="B584" s="48">
        <f t="shared" ca="1" si="106"/>
        <v>45456</v>
      </c>
      <c r="C584" s="10">
        <f t="shared" ref="C584:C647" ca="1" si="116">C583+1</f>
        <v>45456</v>
      </c>
      <c r="D584" s="6">
        <f t="shared" ca="1" si="107"/>
        <v>4</v>
      </c>
      <c r="E584" s="10">
        <f ca="1">VLOOKUP(C584,Vakantie!O:O,1,1)</f>
        <v>45409</v>
      </c>
      <c r="F584" s="10">
        <f ca="1">INDEX(Vakantie!P:P,MATCH(E584,Vakantie!O:O,0))</f>
        <v>45417</v>
      </c>
      <c r="G584" s="6" t="str">
        <f ca="1">INDEX(Vakantie!Q:Q,MATCH(E584,Vakantie!O:O,0))</f>
        <v>Mei</v>
      </c>
      <c r="H584" s="6">
        <f t="shared" ca="1" si="108"/>
        <v>0</v>
      </c>
      <c r="I584" s="6">
        <f ca="1">IFERROR(  MIN(1, VLOOKUP(C584,Vakantie!Z:Z,1,0)   ),0)</f>
        <v>0</v>
      </c>
      <c r="J584" s="6">
        <f t="shared" ca="1" si="111"/>
        <v>0</v>
      </c>
      <c r="K584" s="6">
        <f t="shared" si="112"/>
        <v>0</v>
      </c>
      <c r="L584" s="10">
        <f ca="1">VLOOKUP(C584,Zwangerschapsverlof!$B$66:$B$72,1,1)</f>
        <v>0</v>
      </c>
      <c r="M584" s="10">
        <f ca="1">INDEX(Zwangerschapsverlof!$C$66:$C$72,N584)</f>
        <v>0</v>
      </c>
      <c r="N584" s="89">
        <f ca="1">MATCH(L584,Zwangerschapsverlof!$B$66:$B$72,0)</f>
        <v>1</v>
      </c>
      <c r="O584" s="6">
        <f t="shared" ca="1" si="109"/>
        <v>0</v>
      </c>
      <c r="P584" s="10">
        <f ca="1">VLOOKUP(C584,Zwangerschapsverlof!$B$80:$B$86,1,1)</f>
        <v>0</v>
      </c>
      <c r="Q584" s="10">
        <f ca="1">INDEX(Zwangerschapsverlof!$C$80:$C$86,R584)</f>
        <v>0</v>
      </c>
      <c r="R584" s="89">
        <f ca="1">MATCH(P584,Zwangerschapsverlof!$B$80:$B$86,0)</f>
        <v>1</v>
      </c>
      <c r="S584" s="6">
        <f t="shared" ca="1" si="110"/>
        <v>0</v>
      </c>
      <c r="T584" s="37">
        <f t="shared" ca="1" si="113"/>
        <v>0</v>
      </c>
      <c r="U584" s="49">
        <f t="shared" si="114"/>
        <v>0</v>
      </c>
      <c r="V584" s="37">
        <f ca="1">IF(AND(H584=0,I584=0,O584=1),INDEX(Zwangerschapsverlof!$B$66:$K$72,N584,3+D584),0)</f>
        <v>0</v>
      </c>
      <c r="W584" s="37">
        <f ca="1">IF(AND(H584=0,I584=0,S584=1),INDEX(Zwangerschapsverlof!$B$80:$K$86,R584,3+D584),0)</f>
        <v>0</v>
      </c>
      <c r="X584" s="110">
        <f t="shared" ca="1" si="115"/>
        <v>18</v>
      </c>
    </row>
    <row r="585" spans="2:24">
      <c r="B585" s="48">
        <f t="shared" ca="1" si="106"/>
        <v>45457</v>
      </c>
      <c r="C585" s="10">
        <f t="shared" ca="1" si="116"/>
        <v>45457</v>
      </c>
      <c r="D585" s="6">
        <f t="shared" ca="1" si="107"/>
        <v>5</v>
      </c>
      <c r="E585" s="10">
        <f ca="1">VLOOKUP(C585,Vakantie!O:O,1,1)</f>
        <v>45409</v>
      </c>
      <c r="F585" s="10">
        <f ca="1">INDEX(Vakantie!P:P,MATCH(E585,Vakantie!O:O,0))</f>
        <v>45417</v>
      </c>
      <c r="G585" s="6" t="str">
        <f ca="1">INDEX(Vakantie!Q:Q,MATCH(E585,Vakantie!O:O,0))</f>
        <v>Mei</v>
      </c>
      <c r="H585" s="6">
        <f t="shared" ca="1" si="108"/>
        <v>0</v>
      </c>
      <c r="I585" s="6">
        <f ca="1">IFERROR(  MIN(1, VLOOKUP(C585,Vakantie!Z:Z,1,0)   ),0)</f>
        <v>0</v>
      </c>
      <c r="J585" s="6">
        <f t="shared" ca="1" si="111"/>
        <v>0</v>
      </c>
      <c r="K585" s="6">
        <f t="shared" si="112"/>
        <v>0</v>
      </c>
      <c r="L585" s="10">
        <f ca="1">VLOOKUP(C585,Zwangerschapsverlof!$B$66:$B$72,1,1)</f>
        <v>0</v>
      </c>
      <c r="M585" s="10">
        <f ca="1">INDEX(Zwangerschapsverlof!$C$66:$C$72,N585)</f>
        <v>0</v>
      </c>
      <c r="N585" s="89">
        <f ca="1">MATCH(L585,Zwangerschapsverlof!$B$66:$B$72,0)</f>
        <v>1</v>
      </c>
      <c r="O585" s="6">
        <f t="shared" ca="1" si="109"/>
        <v>0</v>
      </c>
      <c r="P585" s="10">
        <f ca="1">VLOOKUP(C585,Zwangerschapsverlof!$B$80:$B$86,1,1)</f>
        <v>0</v>
      </c>
      <c r="Q585" s="10">
        <f ca="1">INDEX(Zwangerschapsverlof!$C$80:$C$86,R585)</f>
        <v>0</v>
      </c>
      <c r="R585" s="89">
        <f ca="1">MATCH(P585,Zwangerschapsverlof!$B$80:$B$86,0)</f>
        <v>1</v>
      </c>
      <c r="S585" s="6">
        <f t="shared" ca="1" si="110"/>
        <v>0</v>
      </c>
      <c r="T585" s="37">
        <f t="shared" ca="1" si="113"/>
        <v>0</v>
      </c>
      <c r="U585" s="49">
        <f t="shared" si="114"/>
        <v>0</v>
      </c>
      <c r="V585" s="37">
        <f ca="1">IF(AND(H585=0,I585=0,O585=1),INDEX(Zwangerschapsverlof!$B$66:$K$72,N585,3+D585),0)</f>
        <v>0</v>
      </c>
      <c r="W585" s="37">
        <f ca="1">IF(AND(H585=0,I585=0,S585=1),INDEX(Zwangerschapsverlof!$B$80:$K$86,R585,3+D585),0)</f>
        <v>0</v>
      </c>
      <c r="X585" s="110">
        <f t="shared" ca="1" si="115"/>
        <v>18</v>
      </c>
    </row>
    <row r="586" spans="2:24">
      <c r="B586" s="48">
        <f t="shared" ca="1" si="106"/>
        <v>45458</v>
      </c>
      <c r="C586" s="10">
        <f t="shared" ca="1" si="116"/>
        <v>45458</v>
      </c>
      <c r="D586" s="6">
        <f t="shared" ca="1" si="107"/>
        <v>6</v>
      </c>
      <c r="E586" s="10">
        <f ca="1">VLOOKUP(C586,Vakantie!O:O,1,1)</f>
        <v>45409</v>
      </c>
      <c r="F586" s="10">
        <f ca="1">INDEX(Vakantie!P:P,MATCH(E586,Vakantie!O:O,0))</f>
        <v>45417</v>
      </c>
      <c r="G586" s="6" t="str">
        <f ca="1">INDEX(Vakantie!Q:Q,MATCH(E586,Vakantie!O:O,0))</f>
        <v>Mei</v>
      </c>
      <c r="H586" s="6">
        <f t="shared" ca="1" si="108"/>
        <v>0</v>
      </c>
      <c r="I586" s="6">
        <f ca="1">IFERROR(  MIN(1, VLOOKUP(C586,Vakantie!Z:Z,1,0)   ),0)</f>
        <v>0</v>
      </c>
      <c r="J586" s="6">
        <f t="shared" ca="1" si="111"/>
        <v>0</v>
      </c>
      <c r="K586" s="6">
        <f t="shared" si="112"/>
        <v>0</v>
      </c>
      <c r="L586" s="10">
        <f ca="1">VLOOKUP(C586,Zwangerschapsverlof!$B$66:$B$72,1,1)</f>
        <v>0</v>
      </c>
      <c r="M586" s="10">
        <f ca="1">INDEX(Zwangerschapsverlof!$C$66:$C$72,N586)</f>
        <v>0</v>
      </c>
      <c r="N586" s="89">
        <f ca="1">MATCH(L586,Zwangerschapsverlof!$B$66:$B$72,0)</f>
        <v>1</v>
      </c>
      <c r="O586" s="6">
        <f t="shared" ca="1" si="109"/>
        <v>0</v>
      </c>
      <c r="P586" s="10">
        <f ca="1">VLOOKUP(C586,Zwangerschapsverlof!$B$80:$B$86,1,1)</f>
        <v>0</v>
      </c>
      <c r="Q586" s="10">
        <f ca="1">INDEX(Zwangerschapsverlof!$C$80:$C$86,R586)</f>
        <v>0</v>
      </c>
      <c r="R586" s="89">
        <f ca="1">MATCH(P586,Zwangerschapsverlof!$B$80:$B$86,0)</f>
        <v>1</v>
      </c>
      <c r="S586" s="6">
        <f t="shared" ca="1" si="110"/>
        <v>0</v>
      </c>
      <c r="T586" s="37">
        <f t="shared" ca="1" si="113"/>
        <v>0</v>
      </c>
      <c r="U586" s="49">
        <f t="shared" si="114"/>
        <v>0</v>
      </c>
      <c r="V586" s="37">
        <f ca="1">IF(AND(H586=0,I586=0,O586=1),INDEX(Zwangerschapsverlof!$B$66:$K$72,N586,3+D586),0)</f>
        <v>0</v>
      </c>
      <c r="W586" s="37">
        <f ca="1">IF(AND(H586=0,I586=0,S586=1),INDEX(Zwangerschapsverlof!$B$80:$K$86,R586,3+D586),0)</f>
        <v>0</v>
      </c>
      <c r="X586" s="110">
        <f t="shared" ca="1" si="115"/>
        <v>18</v>
      </c>
    </row>
    <row r="587" spans="2:24">
      <c r="B587" s="48">
        <f t="shared" ca="1" si="106"/>
        <v>45459</v>
      </c>
      <c r="C587" s="10">
        <f t="shared" ca="1" si="116"/>
        <v>45459</v>
      </c>
      <c r="D587" s="6">
        <f t="shared" ca="1" si="107"/>
        <v>7</v>
      </c>
      <c r="E587" s="10">
        <f ca="1">VLOOKUP(C587,Vakantie!O:O,1,1)</f>
        <v>45409</v>
      </c>
      <c r="F587" s="10">
        <f ca="1">INDEX(Vakantie!P:P,MATCH(E587,Vakantie!O:O,0))</f>
        <v>45417</v>
      </c>
      <c r="G587" s="6" t="str">
        <f ca="1">INDEX(Vakantie!Q:Q,MATCH(E587,Vakantie!O:O,0))</f>
        <v>Mei</v>
      </c>
      <c r="H587" s="6">
        <f t="shared" ca="1" si="108"/>
        <v>0</v>
      </c>
      <c r="I587" s="6">
        <f ca="1">IFERROR(  MIN(1, VLOOKUP(C587,Vakantie!Z:Z,1,0)   ),0)</f>
        <v>0</v>
      </c>
      <c r="J587" s="6">
        <f t="shared" ca="1" si="111"/>
        <v>0</v>
      </c>
      <c r="K587" s="6">
        <f t="shared" si="112"/>
        <v>0</v>
      </c>
      <c r="L587" s="10">
        <f ca="1">VLOOKUP(C587,Zwangerschapsverlof!$B$66:$B$72,1,1)</f>
        <v>0</v>
      </c>
      <c r="M587" s="10">
        <f ca="1">INDEX(Zwangerschapsverlof!$C$66:$C$72,N587)</f>
        <v>0</v>
      </c>
      <c r="N587" s="89">
        <f ca="1">MATCH(L587,Zwangerschapsverlof!$B$66:$B$72,0)</f>
        <v>1</v>
      </c>
      <c r="O587" s="6">
        <f t="shared" ca="1" si="109"/>
        <v>0</v>
      </c>
      <c r="P587" s="10">
        <f ca="1">VLOOKUP(C587,Zwangerschapsverlof!$B$80:$B$86,1,1)</f>
        <v>0</v>
      </c>
      <c r="Q587" s="10">
        <f ca="1">INDEX(Zwangerschapsverlof!$C$80:$C$86,R587)</f>
        <v>0</v>
      </c>
      <c r="R587" s="89">
        <f ca="1">MATCH(P587,Zwangerschapsverlof!$B$80:$B$86,0)</f>
        <v>1</v>
      </c>
      <c r="S587" s="6">
        <f t="shared" ca="1" si="110"/>
        <v>0</v>
      </c>
      <c r="T587" s="37">
        <f t="shared" ca="1" si="113"/>
        <v>0</v>
      </c>
      <c r="U587" s="49">
        <f t="shared" si="114"/>
        <v>0</v>
      </c>
      <c r="V587" s="37">
        <f ca="1">IF(AND(H587=0,I587=0,O587=1),INDEX(Zwangerschapsverlof!$B$66:$K$72,N587,3+D587),0)</f>
        <v>0</v>
      </c>
      <c r="W587" s="37">
        <f ca="1">IF(AND(H587=0,I587=0,S587=1),INDEX(Zwangerschapsverlof!$B$80:$K$86,R587,3+D587),0)</f>
        <v>0</v>
      </c>
      <c r="X587" s="110">
        <f t="shared" ca="1" si="115"/>
        <v>18</v>
      </c>
    </row>
    <row r="588" spans="2:24">
      <c r="B588" s="48">
        <f t="shared" ca="1" si="106"/>
        <v>45460</v>
      </c>
      <c r="C588" s="10">
        <f t="shared" ca="1" si="116"/>
        <v>45460</v>
      </c>
      <c r="D588" s="6">
        <f t="shared" ca="1" si="107"/>
        <v>1</v>
      </c>
      <c r="E588" s="10">
        <f ca="1">VLOOKUP(C588,Vakantie!O:O,1,1)</f>
        <v>45409</v>
      </c>
      <c r="F588" s="10">
        <f ca="1">INDEX(Vakantie!P:P,MATCH(E588,Vakantie!O:O,0))</f>
        <v>45417</v>
      </c>
      <c r="G588" s="6" t="str">
        <f ca="1">INDEX(Vakantie!Q:Q,MATCH(E588,Vakantie!O:O,0))</f>
        <v>Mei</v>
      </c>
      <c r="H588" s="6">
        <f t="shared" ca="1" si="108"/>
        <v>0</v>
      </c>
      <c r="I588" s="6">
        <f ca="1">IFERROR(  MIN(1, VLOOKUP(C588,Vakantie!Z:Z,1,0)   ),0)</f>
        <v>0</v>
      </c>
      <c r="J588" s="6">
        <f t="shared" ca="1" si="111"/>
        <v>0</v>
      </c>
      <c r="K588" s="6">
        <f t="shared" si="112"/>
        <v>0</v>
      </c>
      <c r="L588" s="10">
        <f ca="1">VLOOKUP(C588,Zwangerschapsverlof!$B$66:$B$72,1,1)</f>
        <v>0</v>
      </c>
      <c r="M588" s="10">
        <f ca="1">INDEX(Zwangerschapsverlof!$C$66:$C$72,N588)</f>
        <v>0</v>
      </c>
      <c r="N588" s="89">
        <f ca="1">MATCH(L588,Zwangerschapsverlof!$B$66:$B$72,0)</f>
        <v>1</v>
      </c>
      <c r="O588" s="6">
        <f t="shared" ca="1" si="109"/>
        <v>0</v>
      </c>
      <c r="P588" s="10">
        <f ca="1">VLOOKUP(C588,Zwangerschapsverlof!$B$80:$B$86,1,1)</f>
        <v>0</v>
      </c>
      <c r="Q588" s="10">
        <f ca="1">INDEX(Zwangerschapsverlof!$C$80:$C$86,R588)</f>
        <v>0</v>
      </c>
      <c r="R588" s="89">
        <f ca="1">MATCH(P588,Zwangerschapsverlof!$B$80:$B$86,0)</f>
        <v>1</v>
      </c>
      <c r="S588" s="6">
        <f t="shared" ca="1" si="110"/>
        <v>0</v>
      </c>
      <c r="T588" s="37">
        <f t="shared" ca="1" si="113"/>
        <v>0</v>
      </c>
      <c r="U588" s="49">
        <f t="shared" si="114"/>
        <v>0</v>
      </c>
      <c r="V588" s="37">
        <f ca="1">IF(AND(H588=0,I588=0,O588=1),INDEX(Zwangerschapsverlof!$B$66:$K$72,N588,3+D588),0)</f>
        <v>0</v>
      </c>
      <c r="W588" s="37">
        <f ca="1">IF(AND(H588=0,I588=0,S588=1),INDEX(Zwangerschapsverlof!$B$80:$K$86,R588,3+D588),0)</f>
        <v>0</v>
      </c>
      <c r="X588" s="110">
        <f t="shared" ca="1" si="115"/>
        <v>18</v>
      </c>
    </row>
    <row r="589" spans="2:24">
      <c r="B589" s="48">
        <f t="shared" ca="1" si="106"/>
        <v>45461</v>
      </c>
      <c r="C589" s="10">
        <f t="shared" ca="1" si="116"/>
        <v>45461</v>
      </c>
      <c r="D589" s="6">
        <f t="shared" ca="1" si="107"/>
        <v>2</v>
      </c>
      <c r="E589" s="10">
        <f ca="1">VLOOKUP(C589,Vakantie!O:O,1,1)</f>
        <v>45409</v>
      </c>
      <c r="F589" s="10">
        <f ca="1">INDEX(Vakantie!P:P,MATCH(E589,Vakantie!O:O,0))</f>
        <v>45417</v>
      </c>
      <c r="G589" s="6" t="str">
        <f ca="1">INDEX(Vakantie!Q:Q,MATCH(E589,Vakantie!O:O,0))</f>
        <v>Mei</v>
      </c>
      <c r="H589" s="6">
        <f t="shared" ca="1" si="108"/>
        <v>0</v>
      </c>
      <c r="I589" s="6">
        <f ca="1">IFERROR(  MIN(1, VLOOKUP(C589,Vakantie!Z:Z,1,0)   ),0)</f>
        <v>0</v>
      </c>
      <c r="J589" s="6">
        <f t="shared" ca="1" si="111"/>
        <v>0</v>
      </c>
      <c r="K589" s="6">
        <f t="shared" si="112"/>
        <v>0</v>
      </c>
      <c r="L589" s="10">
        <f ca="1">VLOOKUP(C589,Zwangerschapsverlof!$B$66:$B$72,1,1)</f>
        <v>0</v>
      </c>
      <c r="M589" s="10">
        <f ca="1">INDEX(Zwangerschapsverlof!$C$66:$C$72,N589)</f>
        <v>0</v>
      </c>
      <c r="N589" s="89">
        <f ca="1">MATCH(L589,Zwangerschapsverlof!$B$66:$B$72,0)</f>
        <v>1</v>
      </c>
      <c r="O589" s="6">
        <f t="shared" ca="1" si="109"/>
        <v>0</v>
      </c>
      <c r="P589" s="10">
        <f ca="1">VLOOKUP(C589,Zwangerschapsverlof!$B$80:$B$86,1,1)</f>
        <v>0</v>
      </c>
      <c r="Q589" s="10">
        <f ca="1">INDEX(Zwangerschapsverlof!$C$80:$C$86,R589)</f>
        <v>0</v>
      </c>
      <c r="R589" s="89">
        <f ca="1">MATCH(P589,Zwangerschapsverlof!$B$80:$B$86,0)</f>
        <v>1</v>
      </c>
      <c r="S589" s="6">
        <f t="shared" ca="1" si="110"/>
        <v>0</v>
      </c>
      <c r="T589" s="37">
        <f t="shared" ca="1" si="113"/>
        <v>0</v>
      </c>
      <c r="U589" s="49">
        <f t="shared" si="114"/>
        <v>0</v>
      </c>
      <c r="V589" s="37">
        <f ca="1">IF(AND(H589=0,I589=0,O589=1),INDEX(Zwangerschapsverlof!$B$66:$K$72,N589,3+D589),0)</f>
        <v>0</v>
      </c>
      <c r="W589" s="37">
        <f ca="1">IF(AND(H589=0,I589=0,S589=1),INDEX(Zwangerschapsverlof!$B$80:$K$86,R589,3+D589),0)</f>
        <v>0</v>
      </c>
      <c r="X589" s="110">
        <f t="shared" ca="1" si="115"/>
        <v>18</v>
      </c>
    </row>
    <row r="590" spans="2:24">
      <c r="B590" s="48">
        <f t="shared" ca="1" si="106"/>
        <v>45462</v>
      </c>
      <c r="C590" s="10">
        <f t="shared" ca="1" si="116"/>
        <v>45462</v>
      </c>
      <c r="D590" s="6">
        <f t="shared" ca="1" si="107"/>
        <v>3</v>
      </c>
      <c r="E590" s="10">
        <f ca="1">VLOOKUP(C590,Vakantie!O:O,1,1)</f>
        <v>45409</v>
      </c>
      <c r="F590" s="10">
        <f ca="1">INDEX(Vakantie!P:P,MATCH(E590,Vakantie!O:O,0))</f>
        <v>45417</v>
      </c>
      <c r="G590" s="6" t="str">
        <f ca="1">INDEX(Vakantie!Q:Q,MATCH(E590,Vakantie!O:O,0))</f>
        <v>Mei</v>
      </c>
      <c r="H590" s="6">
        <f t="shared" ca="1" si="108"/>
        <v>0</v>
      </c>
      <c r="I590" s="6">
        <f ca="1">IFERROR(  MIN(1, VLOOKUP(C590,Vakantie!Z:Z,1,0)   ),0)</f>
        <v>0</v>
      </c>
      <c r="J590" s="6">
        <f t="shared" ca="1" si="111"/>
        <v>0</v>
      </c>
      <c r="K590" s="6">
        <f t="shared" si="112"/>
        <v>0</v>
      </c>
      <c r="L590" s="10">
        <f ca="1">VLOOKUP(C590,Zwangerschapsverlof!$B$66:$B$72,1,1)</f>
        <v>0</v>
      </c>
      <c r="M590" s="10">
        <f ca="1">INDEX(Zwangerschapsverlof!$C$66:$C$72,N590)</f>
        <v>0</v>
      </c>
      <c r="N590" s="89">
        <f ca="1">MATCH(L590,Zwangerschapsverlof!$B$66:$B$72,0)</f>
        <v>1</v>
      </c>
      <c r="O590" s="6">
        <f t="shared" ca="1" si="109"/>
        <v>0</v>
      </c>
      <c r="P590" s="10">
        <f ca="1">VLOOKUP(C590,Zwangerschapsverlof!$B$80:$B$86,1,1)</f>
        <v>0</v>
      </c>
      <c r="Q590" s="10">
        <f ca="1">INDEX(Zwangerschapsverlof!$C$80:$C$86,R590)</f>
        <v>0</v>
      </c>
      <c r="R590" s="89">
        <f ca="1">MATCH(P590,Zwangerschapsverlof!$B$80:$B$86,0)</f>
        <v>1</v>
      </c>
      <c r="S590" s="6">
        <f t="shared" ca="1" si="110"/>
        <v>0</v>
      </c>
      <c r="T590" s="37">
        <f t="shared" ca="1" si="113"/>
        <v>0</v>
      </c>
      <c r="U590" s="49">
        <f t="shared" si="114"/>
        <v>0</v>
      </c>
      <c r="V590" s="37">
        <f ca="1">IF(AND(H590=0,I590=0,O590=1),INDEX(Zwangerschapsverlof!$B$66:$K$72,N590,3+D590),0)</f>
        <v>0</v>
      </c>
      <c r="W590" s="37">
        <f ca="1">IF(AND(H590=0,I590=0,S590=1),INDEX(Zwangerschapsverlof!$B$80:$K$86,R590,3+D590),0)</f>
        <v>0</v>
      </c>
      <c r="X590" s="110">
        <f t="shared" ca="1" si="115"/>
        <v>18</v>
      </c>
    </row>
    <row r="591" spans="2:24">
      <c r="B591" s="48">
        <f t="shared" ca="1" si="106"/>
        <v>45463</v>
      </c>
      <c r="C591" s="10">
        <f t="shared" ca="1" si="116"/>
        <v>45463</v>
      </c>
      <c r="D591" s="6">
        <f t="shared" ca="1" si="107"/>
        <v>4</v>
      </c>
      <c r="E591" s="10">
        <f ca="1">VLOOKUP(C591,Vakantie!O:O,1,1)</f>
        <v>45409</v>
      </c>
      <c r="F591" s="10">
        <f ca="1">INDEX(Vakantie!P:P,MATCH(E591,Vakantie!O:O,0))</f>
        <v>45417</v>
      </c>
      <c r="G591" s="6" t="str">
        <f ca="1">INDEX(Vakantie!Q:Q,MATCH(E591,Vakantie!O:O,0))</f>
        <v>Mei</v>
      </c>
      <c r="H591" s="6">
        <f t="shared" ca="1" si="108"/>
        <v>0</v>
      </c>
      <c r="I591" s="6">
        <f ca="1">IFERROR(  MIN(1, VLOOKUP(C591,Vakantie!Z:Z,1,0)   ),0)</f>
        <v>0</v>
      </c>
      <c r="J591" s="6">
        <f t="shared" ca="1" si="111"/>
        <v>0</v>
      </c>
      <c r="K591" s="6">
        <f t="shared" si="112"/>
        <v>0</v>
      </c>
      <c r="L591" s="10">
        <f ca="1">VLOOKUP(C591,Zwangerschapsverlof!$B$66:$B$72,1,1)</f>
        <v>0</v>
      </c>
      <c r="M591" s="10">
        <f ca="1">INDEX(Zwangerschapsverlof!$C$66:$C$72,N591)</f>
        <v>0</v>
      </c>
      <c r="N591" s="89">
        <f ca="1">MATCH(L591,Zwangerschapsverlof!$B$66:$B$72,0)</f>
        <v>1</v>
      </c>
      <c r="O591" s="6">
        <f t="shared" ca="1" si="109"/>
        <v>0</v>
      </c>
      <c r="P591" s="10">
        <f ca="1">VLOOKUP(C591,Zwangerschapsverlof!$B$80:$B$86,1,1)</f>
        <v>0</v>
      </c>
      <c r="Q591" s="10">
        <f ca="1">INDEX(Zwangerschapsverlof!$C$80:$C$86,R591)</f>
        <v>0</v>
      </c>
      <c r="R591" s="89">
        <f ca="1">MATCH(P591,Zwangerschapsverlof!$B$80:$B$86,0)</f>
        <v>1</v>
      </c>
      <c r="S591" s="6">
        <f t="shared" ca="1" si="110"/>
        <v>0</v>
      </c>
      <c r="T591" s="37">
        <f t="shared" ca="1" si="113"/>
        <v>0</v>
      </c>
      <c r="U591" s="49">
        <f t="shared" si="114"/>
        <v>0</v>
      </c>
      <c r="V591" s="37">
        <f ca="1">IF(AND(H591=0,I591=0,O591=1),INDEX(Zwangerschapsverlof!$B$66:$K$72,N591,3+D591),0)</f>
        <v>0</v>
      </c>
      <c r="W591" s="37">
        <f ca="1">IF(AND(H591=0,I591=0,S591=1),INDEX(Zwangerschapsverlof!$B$80:$K$86,R591,3+D591),0)</f>
        <v>0</v>
      </c>
      <c r="X591" s="110">
        <f t="shared" ca="1" si="115"/>
        <v>18</v>
      </c>
    </row>
    <row r="592" spans="2:24">
      <c r="B592" s="48">
        <f t="shared" ca="1" si="106"/>
        <v>45464</v>
      </c>
      <c r="C592" s="10">
        <f t="shared" ca="1" si="116"/>
        <v>45464</v>
      </c>
      <c r="D592" s="6">
        <f t="shared" ca="1" si="107"/>
        <v>5</v>
      </c>
      <c r="E592" s="10">
        <f ca="1">VLOOKUP(C592,Vakantie!O:O,1,1)</f>
        <v>45409</v>
      </c>
      <c r="F592" s="10">
        <f ca="1">INDEX(Vakantie!P:P,MATCH(E592,Vakantie!O:O,0))</f>
        <v>45417</v>
      </c>
      <c r="G592" s="6" t="str">
        <f ca="1">INDEX(Vakantie!Q:Q,MATCH(E592,Vakantie!O:O,0))</f>
        <v>Mei</v>
      </c>
      <c r="H592" s="6">
        <f t="shared" ca="1" si="108"/>
        <v>0</v>
      </c>
      <c r="I592" s="6">
        <f ca="1">IFERROR(  MIN(1, VLOOKUP(C592,Vakantie!Z:Z,1,0)   ),0)</f>
        <v>0</v>
      </c>
      <c r="J592" s="6">
        <f t="shared" ca="1" si="111"/>
        <v>0</v>
      </c>
      <c r="K592" s="6">
        <f t="shared" si="112"/>
        <v>0</v>
      </c>
      <c r="L592" s="10">
        <f ca="1">VLOOKUP(C592,Zwangerschapsverlof!$B$66:$B$72,1,1)</f>
        <v>0</v>
      </c>
      <c r="M592" s="10">
        <f ca="1">INDEX(Zwangerschapsverlof!$C$66:$C$72,N592)</f>
        <v>0</v>
      </c>
      <c r="N592" s="89">
        <f ca="1">MATCH(L592,Zwangerschapsverlof!$B$66:$B$72,0)</f>
        <v>1</v>
      </c>
      <c r="O592" s="6">
        <f t="shared" ca="1" si="109"/>
        <v>0</v>
      </c>
      <c r="P592" s="10">
        <f ca="1">VLOOKUP(C592,Zwangerschapsverlof!$B$80:$B$86,1,1)</f>
        <v>0</v>
      </c>
      <c r="Q592" s="10">
        <f ca="1">INDEX(Zwangerschapsverlof!$C$80:$C$86,R592)</f>
        <v>0</v>
      </c>
      <c r="R592" s="89">
        <f ca="1">MATCH(P592,Zwangerschapsverlof!$B$80:$B$86,0)</f>
        <v>1</v>
      </c>
      <c r="S592" s="6">
        <f t="shared" ca="1" si="110"/>
        <v>0</v>
      </c>
      <c r="T592" s="37">
        <f t="shared" ca="1" si="113"/>
        <v>0</v>
      </c>
      <c r="U592" s="49">
        <f t="shared" si="114"/>
        <v>0</v>
      </c>
      <c r="V592" s="37">
        <f ca="1">IF(AND(H592=0,I592=0,O592=1),INDEX(Zwangerschapsverlof!$B$66:$K$72,N592,3+D592),0)</f>
        <v>0</v>
      </c>
      <c r="W592" s="37">
        <f ca="1">IF(AND(H592=0,I592=0,S592=1),INDEX(Zwangerschapsverlof!$B$80:$K$86,R592,3+D592),0)</f>
        <v>0</v>
      </c>
      <c r="X592" s="110">
        <f t="shared" ca="1" si="115"/>
        <v>18</v>
      </c>
    </row>
    <row r="593" spans="2:24">
      <c r="B593" s="48">
        <f t="shared" ca="1" si="106"/>
        <v>45465</v>
      </c>
      <c r="C593" s="10">
        <f t="shared" ca="1" si="116"/>
        <v>45465</v>
      </c>
      <c r="D593" s="6">
        <f t="shared" ca="1" si="107"/>
        <v>6</v>
      </c>
      <c r="E593" s="10">
        <f ca="1">VLOOKUP(C593,Vakantie!O:O,1,1)</f>
        <v>45409</v>
      </c>
      <c r="F593" s="10">
        <f ca="1">INDEX(Vakantie!P:P,MATCH(E593,Vakantie!O:O,0))</f>
        <v>45417</v>
      </c>
      <c r="G593" s="6" t="str">
        <f ca="1">INDEX(Vakantie!Q:Q,MATCH(E593,Vakantie!O:O,0))</f>
        <v>Mei</v>
      </c>
      <c r="H593" s="6">
        <f t="shared" ca="1" si="108"/>
        <v>0</v>
      </c>
      <c r="I593" s="6">
        <f ca="1">IFERROR(  MIN(1, VLOOKUP(C593,Vakantie!Z:Z,1,0)   ),0)</f>
        <v>0</v>
      </c>
      <c r="J593" s="6">
        <f t="shared" ca="1" si="111"/>
        <v>0</v>
      </c>
      <c r="K593" s="6">
        <f t="shared" si="112"/>
        <v>0</v>
      </c>
      <c r="L593" s="10">
        <f ca="1">VLOOKUP(C593,Zwangerschapsverlof!$B$66:$B$72,1,1)</f>
        <v>0</v>
      </c>
      <c r="M593" s="10">
        <f ca="1">INDEX(Zwangerschapsverlof!$C$66:$C$72,N593)</f>
        <v>0</v>
      </c>
      <c r="N593" s="89">
        <f ca="1">MATCH(L593,Zwangerschapsverlof!$B$66:$B$72,0)</f>
        <v>1</v>
      </c>
      <c r="O593" s="6">
        <f t="shared" ca="1" si="109"/>
        <v>0</v>
      </c>
      <c r="P593" s="10">
        <f ca="1">VLOOKUP(C593,Zwangerschapsverlof!$B$80:$B$86,1,1)</f>
        <v>0</v>
      </c>
      <c r="Q593" s="10">
        <f ca="1">INDEX(Zwangerschapsverlof!$C$80:$C$86,R593)</f>
        <v>0</v>
      </c>
      <c r="R593" s="89">
        <f ca="1">MATCH(P593,Zwangerschapsverlof!$B$80:$B$86,0)</f>
        <v>1</v>
      </c>
      <c r="S593" s="6">
        <f t="shared" ca="1" si="110"/>
        <v>0</v>
      </c>
      <c r="T593" s="37">
        <f t="shared" ca="1" si="113"/>
        <v>0</v>
      </c>
      <c r="U593" s="49">
        <f t="shared" si="114"/>
        <v>0</v>
      </c>
      <c r="V593" s="37">
        <f ca="1">IF(AND(H593=0,I593=0,O593=1),INDEX(Zwangerschapsverlof!$B$66:$K$72,N593,3+D593),0)</f>
        <v>0</v>
      </c>
      <c r="W593" s="37">
        <f ca="1">IF(AND(H593=0,I593=0,S593=1),INDEX(Zwangerschapsverlof!$B$80:$K$86,R593,3+D593),0)</f>
        <v>0</v>
      </c>
      <c r="X593" s="110">
        <f t="shared" ca="1" si="115"/>
        <v>18</v>
      </c>
    </row>
    <row r="594" spans="2:24">
      <c r="B594" s="48">
        <f t="shared" ca="1" si="106"/>
        <v>45466</v>
      </c>
      <c r="C594" s="10">
        <f t="shared" ca="1" si="116"/>
        <v>45466</v>
      </c>
      <c r="D594" s="6">
        <f t="shared" ca="1" si="107"/>
        <v>7</v>
      </c>
      <c r="E594" s="10">
        <f ca="1">VLOOKUP(C594,Vakantie!O:O,1,1)</f>
        <v>45409</v>
      </c>
      <c r="F594" s="10">
        <f ca="1">INDEX(Vakantie!P:P,MATCH(E594,Vakantie!O:O,0))</f>
        <v>45417</v>
      </c>
      <c r="G594" s="6" t="str">
        <f ca="1">INDEX(Vakantie!Q:Q,MATCH(E594,Vakantie!O:O,0))</f>
        <v>Mei</v>
      </c>
      <c r="H594" s="6">
        <f t="shared" ca="1" si="108"/>
        <v>0</v>
      </c>
      <c r="I594" s="6">
        <f ca="1">IFERROR(  MIN(1, VLOOKUP(C594,Vakantie!Z:Z,1,0)   ),0)</f>
        <v>0</v>
      </c>
      <c r="J594" s="6">
        <f t="shared" ca="1" si="111"/>
        <v>0</v>
      </c>
      <c r="K594" s="6">
        <f t="shared" si="112"/>
        <v>0</v>
      </c>
      <c r="L594" s="10">
        <f ca="1">VLOOKUP(C594,Zwangerschapsverlof!$B$66:$B$72,1,1)</f>
        <v>0</v>
      </c>
      <c r="M594" s="10">
        <f ca="1">INDEX(Zwangerschapsverlof!$C$66:$C$72,N594)</f>
        <v>0</v>
      </c>
      <c r="N594" s="89">
        <f ca="1">MATCH(L594,Zwangerschapsverlof!$B$66:$B$72,0)</f>
        <v>1</v>
      </c>
      <c r="O594" s="6">
        <f t="shared" ca="1" si="109"/>
        <v>0</v>
      </c>
      <c r="P594" s="10">
        <f ca="1">VLOOKUP(C594,Zwangerschapsverlof!$B$80:$B$86,1,1)</f>
        <v>0</v>
      </c>
      <c r="Q594" s="10">
        <f ca="1">INDEX(Zwangerschapsverlof!$C$80:$C$86,R594)</f>
        <v>0</v>
      </c>
      <c r="R594" s="89">
        <f ca="1">MATCH(P594,Zwangerschapsverlof!$B$80:$B$86,0)</f>
        <v>1</v>
      </c>
      <c r="S594" s="6">
        <f t="shared" ca="1" si="110"/>
        <v>0</v>
      </c>
      <c r="T594" s="37">
        <f t="shared" ca="1" si="113"/>
        <v>0</v>
      </c>
      <c r="U594" s="49">
        <f t="shared" si="114"/>
        <v>0</v>
      </c>
      <c r="V594" s="37">
        <f ca="1">IF(AND(H594=0,I594=0,O594=1),INDEX(Zwangerschapsverlof!$B$66:$K$72,N594,3+D594),0)</f>
        <v>0</v>
      </c>
      <c r="W594" s="37">
        <f ca="1">IF(AND(H594=0,I594=0,S594=1),INDEX(Zwangerschapsverlof!$B$80:$K$86,R594,3+D594),0)</f>
        <v>0</v>
      </c>
      <c r="X594" s="110">
        <f t="shared" ca="1" si="115"/>
        <v>18</v>
      </c>
    </row>
    <row r="595" spans="2:24">
      <c r="B595" s="48">
        <f t="shared" ca="1" si="106"/>
        <v>45467</v>
      </c>
      <c r="C595" s="10">
        <f t="shared" ca="1" si="116"/>
        <v>45467</v>
      </c>
      <c r="D595" s="6">
        <f t="shared" ca="1" si="107"/>
        <v>1</v>
      </c>
      <c r="E595" s="10">
        <f ca="1">VLOOKUP(C595,Vakantie!O:O,1,1)</f>
        <v>45409</v>
      </c>
      <c r="F595" s="10">
        <f ca="1">INDEX(Vakantie!P:P,MATCH(E595,Vakantie!O:O,0))</f>
        <v>45417</v>
      </c>
      <c r="G595" s="6" t="str">
        <f ca="1">INDEX(Vakantie!Q:Q,MATCH(E595,Vakantie!O:O,0))</f>
        <v>Mei</v>
      </c>
      <c r="H595" s="6">
        <f t="shared" ca="1" si="108"/>
        <v>0</v>
      </c>
      <c r="I595" s="6">
        <f ca="1">IFERROR(  MIN(1, VLOOKUP(C595,Vakantie!Z:Z,1,0)   ),0)</f>
        <v>0</v>
      </c>
      <c r="J595" s="6">
        <f t="shared" ca="1" si="111"/>
        <v>0</v>
      </c>
      <c r="K595" s="6">
        <f t="shared" si="112"/>
        <v>0</v>
      </c>
      <c r="L595" s="10">
        <f ca="1">VLOOKUP(C595,Zwangerschapsverlof!$B$66:$B$72,1,1)</f>
        <v>0</v>
      </c>
      <c r="M595" s="10">
        <f ca="1">INDEX(Zwangerschapsverlof!$C$66:$C$72,N595)</f>
        <v>0</v>
      </c>
      <c r="N595" s="89">
        <f ca="1">MATCH(L595,Zwangerschapsverlof!$B$66:$B$72,0)</f>
        <v>1</v>
      </c>
      <c r="O595" s="6">
        <f t="shared" ca="1" si="109"/>
        <v>0</v>
      </c>
      <c r="P595" s="10">
        <f ca="1">VLOOKUP(C595,Zwangerschapsverlof!$B$80:$B$86,1,1)</f>
        <v>0</v>
      </c>
      <c r="Q595" s="10">
        <f ca="1">INDEX(Zwangerschapsverlof!$C$80:$C$86,R595)</f>
        <v>0</v>
      </c>
      <c r="R595" s="89">
        <f ca="1">MATCH(P595,Zwangerschapsverlof!$B$80:$B$86,0)</f>
        <v>1</v>
      </c>
      <c r="S595" s="6">
        <f t="shared" ca="1" si="110"/>
        <v>0</v>
      </c>
      <c r="T595" s="37">
        <f t="shared" ca="1" si="113"/>
        <v>0</v>
      </c>
      <c r="U595" s="49">
        <f t="shared" si="114"/>
        <v>0</v>
      </c>
      <c r="V595" s="37">
        <f ca="1">IF(AND(H595=0,I595=0,O595=1),INDEX(Zwangerschapsverlof!$B$66:$K$72,N595,3+D595),0)</f>
        <v>0</v>
      </c>
      <c r="W595" s="37">
        <f ca="1">IF(AND(H595=0,I595=0,S595=1),INDEX(Zwangerschapsverlof!$B$80:$K$86,R595,3+D595),0)</f>
        <v>0</v>
      </c>
      <c r="X595" s="110">
        <f t="shared" ca="1" si="115"/>
        <v>18</v>
      </c>
    </row>
    <row r="596" spans="2:24">
      <c r="B596" s="48">
        <f t="shared" ca="1" si="106"/>
        <v>45468</v>
      </c>
      <c r="C596" s="10">
        <f t="shared" ca="1" si="116"/>
        <v>45468</v>
      </c>
      <c r="D596" s="6">
        <f t="shared" ca="1" si="107"/>
        <v>2</v>
      </c>
      <c r="E596" s="10">
        <f ca="1">VLOOKUP(C596,Vakantie!O:O,1,1)</f>
        <v>45409</v>
      </c>
      <c r="F596" s="10">
        <f ca="1">INDEX(Vakantie!P:P,MATCH(E596,Vakantie!O:O,0))</f>
        <v>45417</v>
      </c>
      <c r="G596" s="6" t="str">
        <f ca="1">INDEX(Vakantie!Q:Q,MATCH(E596,Vakantie!O:O,0))</f>
        <v>Mei</v>
      </c>
      <c r="H596" s="6">
        <f t="shared" ca="1" si="108"/>
        <v>0</v>
      </c>
      <c r="I596" s="6">
        <f ca="1">IFERROR(  MIN(1, VLOOKUP(C596,Vakantie!Z:Z,1,0)   ),0)</f>
        <v>0</v>
      </c>
      <c r="J596" s="6">
        <f t="shared" ca="1" si="111"/>
        <v>0</v>
      </c>
      <c r="K596" s="6">
        <f t="shared" si="112"/>
        <v>0</v>
      </c>
      <c r="L596" s="10">
        <f ca="1">VLOOKUP(C596,Zwangerschapsverlof!$B$66:$B$72,1,1)</f>
        <v>0</v>
      </c>
      <c r="M596" s="10">
        <f ca="1">INDEX(Zwangerschapsverlof!$C$66:$C$72,N596)</f>
        <v>0</v>
      </c>
      <c r="N596" s="89">
        <f ca="1">MATCH(L596,Zwangerschapsverlof!$B$66:$B$72,0)</f>
        <v>1</v>
      </c>
      <c r="O596" s="6">
        <f t="shared" ca="1" si="109"/>
        <v>0</v>
      </c>
      <c r="P596" s="10">
        <f ca="1">VLOOKUP(C596,Zwangerschapsverlof!$B$80:$B$86,1,1)</f>
        <v>0</v>
      </c>
      <c r="Q596" s="10">
        <f ca="1">INDEX(Zwangerschapsverlof!$C$80:$C$86,R596)</f>
        <v>0</v>
      </c>
      <c r="R596" s="89">
        <f ca="1">MATCH(P596,Zwangerschapsverlof!$B$80:$B$86,0)</f>
        <v>1</v>
      </c>
      <c r="S596" s="6">
        <f t="shared" ca="1" si="110"/>
        <v>0</v>
      </c>
      <c r="T596" s="37">
        <f t="shared" ca="1" si="113"/>
        <v>0</v>
      </c>
      <c r="U596" s="49">
        <f t="shared" si="114"/>
        <v>0</v>
      </c>
      <c r="V596" s="37">
        <f ca="1">IF(AND(H596=0,I596=0,O596=1),INDEX(Zwangerschapsverlof!$B$66:$K$72,N596,3+D596),0)</f>
        <v>0</v>
      </c>
      <c r="W596" s="37">
        <f ca="1">IF(AND(H596=0,I596=0,S596=1),INDEX(Zwangerschapsverlof!$B$80:$K$86,R596,3+D596),0)</f>
        <v>0</v>
      </c>
      <c r="X596" s="110">
        <f t="shared" ca="1" si="115"/>
        <v>18</v>
      </c>
    </row>
    <row r="597" spans="2:24">
      <c r="B597" s="48">
        <f t="shared" ca="1" si="106"/>
        <v>45469</v>
      </c>
      <c r="C597" s="10">
        <f t="shared" ca="1" si="116"/>
        <v>45469</v>
      </c>
      <c r="D597" s="6">
        <f t="shared" ca="1" si="107"/>
        <v>3</v>
      </c>
      <c r="E597" s="10">
        <f ca="1">VLOOKUP(C597,Vakantie!O:O,1,1)</f>
        <v>45409</v>
      </c>
      <c r="F597" s="10">
        <f ca="1">INDEX(Vakantie!P:P,MATCH(E597,Vakantie!O:O,0))</f>
        <v>45417</v>
      </c>
      <c r="G597" s="6" t="str">
        <f ca="1">INDEX(Vakantie!Q:Q,MATCH(E597,Vakantie!O:O,0))</f>
        <v>Mei</v>
      </c>
      <c r="H597" s="6">
        <f t="shared" ca="1" si="108"/>
        <v>0</v>
      </c>
      <c r="I597" s="6">
        <f ca="1">IFERROR(  MIN(1, VLOOKUP(C597,Vakantie!Z:Z,1,0)   ),0)</f>
        <v>0</v>
      </c>
      <c r="J597" s="6">
        <f t="shared" ca="1" si="111"/>
        <v>0</v>
      </c>
      <c r="K597" s="6">
        <f t="shared" si="112"/>
        <v>0</v>
      </c>
      <c r="L597" s="10">
        <f ca="1">VLOOKUP(C597,Zwangerschapsverlof!$B$66:$B$72,1,1)</f>
        <v>0</v>
      </c>
      <c r="M597" s="10">
        <f ca="1">INDEX(Zwangerschapsverlof!$C$66:$C$72,N597)</f>
        <v>0</v>
      </c>
      <c r="N597" s="89">
        <f ca="1">MATCH(L597,Zwangerschapsverlof!$B$66:$B$72,0)</f>
        <v>1</v>
      </c>
      <c r="O597" s="6">
        <f t="shared" ca="1" si="109"/>
        <v>0</v>
      </c>
      <c r="P597" s="10">
        <f ca="1">VLOOKUP(C597,Zwangerschapsverlof!$B$80:$B$86,1,1)</f>
        <v>0</v>
      </c>
      <c r="Q597" s="10">
        <f ca="1">INDEX(Zwangerschapsverlof!$C$80:$C$86,R597)</f>
        <v>0</v>
      </c>
      <c r="R597" s="89">
        <f ca="1">MATCH(P597,Zwangerschapsverlof!$B$80:$B$86,0)</f>
        <v>1</v>
      </c>
      <c r="S597" s="6">
        <f t="shared" ca="1" si="110"/>
        <v>0</v>
      </c>
      <c r="T597" s="37">
        <f t="shared" ca="1" si="113"/>
        <v>0</v>
      </c>
      <c r="U597" s="49">
        <f t="shared" si="114"/>
        <v>0</v>
      </c>
      <c r="V597" s="37">
        <f ca="1">IF(AND(H597=0,I597=0,O597=1),INDEX(Zwangerschapsverlof!$B$66:$K$72,N597,3+D597),0)</f>
        <v>0</v>
      </c>
      <c r="W597" s="37">
        <f ca="1">IF(AND(H597=0,I597=0,S597=1),INDEX(Zwangerschapsverlof!$B$80:$K$86,R597,3+D597),0)</f>
        <v>0</v>
      </c>
      <c r="X597" s="110">
        <f t="shared" ca="1" si="115"/>
        <v>18</v>
      </c>
    </row>
    <row r="598" spans="2:24">
      <c r="B598" s="48">
        <f t="shared" ca="1" si="106"/>
        <v>45470</v>
      </c>
      <c r="C598" s="10">
        <f t="shared" ca="1" si="116"/>
        <v>45470</v>
      </c>
      <c r="D598" s="6">
        <f t="shared" ca="1" si="107"/>
        <v>4</v>
      </c>
      <c r="E598" s="10">
        <f ca="1">VLOOKUP(C598,Vakantie!O:O,1,1)</f>
        <v>45409</v>
      </c>
      <c r="F598" s="10">
        <f ca="1">INDEX(Vakantie!P:P,MATCH(E598,Vakantie!O:O,0))</f>
        <v>45417</v>
      </c>
      <c r="G598" s="6" t="str">
        <f ca="1">INDEX(Vakantie!Q:Q,MATCH(E598,Vakantie!O:O,0))</f>
        <v>Mei</v>
      </c>
      <c r="H598" s="6">
        <f t="shared" ca="1" si="108"/>
        <v>0</v>
      </c>
      <c r="I598" s="6">
        <f ca="1">IFERROR(  MIN(1, VLOOKUP(C598,Vakantie!Z:Z,1,0)   ),0)</f>
        <v>0</v>
      </c>
      <c r="J598" s="6">
        <f t="shared" ca="1" si="111"/>
        <v>0</v>
      </c>
      <c r="K598" s="6">
        <f t="shared" si="112"/>
        <v>0</v>
      </c>
      <c r="L598" s="10">
        <f ca="1">VLOOKUP(C598,Zwangerschapsverlof!$B$66:$B$72,1,1)</f>
        <v>0</v>
      </c>
      <c r="M598" s="10">
        <f ca="1">INDEX(Zwangerschapsverlof!$C$66:$C$72,N598)</f>
        <v>0</v>
      </c>
      <c r="N598" s="89">
        <f ca="1">MATCH(L598,Zwangerschapsverlof!$B$66:$B$72,0)</f>
        <v>1</v>
      </c>
      <c r="O598" s="6">
        <f t="shared" ca="1" si="109"/>
        <v>0</v>
      </c>
      <c r="P598" s="10">
        <f ca="1">VLOOKUP(C598,Zwangerschapsverlof!$B$80:$B$86,1,1)</f>
        <v>0</v>
      </c>
      <c r="Q598" s="10">
        <f ca="1">INDEX(Zwangerschapsverlof!$C$80:$C$86,R598)</f>
        <v>0</v>
      </c>
      <c r="R598" s="89">
        <f ca="1">MATCH(P598,Zwangerschapsverlof!$B$80:$B$86,0)</f>
        <v>1</v>
      </c>
      <c r="S598" s="6">
        <f t="shared" ca="1" si="110"/>
        <v>0</v>
      </c>
      <c r="T598" s="37">
        <f t="shared" ca="1" si="113"/>
        <v>0</v>
      </c>
      <c r="U598" s="49">
        <f t="shared" si="114"/>
        <v>0</v>
      </c>
      <c r="V598" s="37">
        <f ca="1">IF(AND(H598=0,I598=0,O598=1),INDEX(Zwangerschapsverlof!$B$66:$K$72,N598,3+D598),0)</f>
        <v>0</v>
      </c>
      <c r="W598" s="37">
        <f ca="1">IF(AND(H598=0,I598=0,S598=1),INDEX(Zwangerschapsverlof!$B$80:$K$86,R598,3+D598),0)</f>
        <v>0</v>
      </c>
      <c r="X598" s="110">
        <f t="shared" ca="1" si="115"/>
        <v>18</v>
      </c>
    </row>
    <row r="599" spans="2:24">
      <c r="B599" s="48">
        <f t="shared" ca="1" si="106"/>
        <v>45471</v>
      </c>
      <c r="C599" s="10">
        <f t="shared" ca="1" si="116"/>
        <v>45471</v>
      </c>
      <c r="D599" s="6">
        <f t="shared" ca="1" si="107"/>
        <v>5</v>
      </c>
      <c r="E599" s="10">
        <f ca="1">VLOOKUP(C599,Vakantie!O:O,1,1)</f>
        <v>45409</v>
      </c>
      <c r="F599" s="10">
        <f ca="1">INDEX(Vakantie!P:P,MATCH(E599,Vakantie!O:O,0))</f>
        <v>45417</v>
      </c>
      <c r="G599" s="6" t="str">
        <f ca="1">INDEX(Vakantie!Q:Q,MATCH(E599,Vakantie!O:O,0))</f>
        <v>Mei</v>
      </c>
      <c r="H599" s="6">
        <f t="shared" ca="1" si="108"/>
        <v>0</v>
      </c>
      <c r="I599" s="6">
        <f ca="1">IFERROR(  MIN(1, VLOOKUP(C599,Vakantie!Z:Z,1,0)   ),0)</f>
        <v>0</v>
      </c>
      <c r="J599" s="6">
        <f t="shared" ca="1" si="111"/>
        <v>0</v>
      </c>
      <c r="K599" s="6">
        <f t="shared" si="112"/>
        <v>0</v>
      </c>
      <c r="L599" s="10">
        <f ca="1">VLOOKUP(C599,Zwangerschapsverlof!$B$66:$B$72,1,1)</f>
        <v>0</v>
      </c>
      <c r="M599" s="10">
        <f ca="1">INDEX(Zwangerschapsverlof!$C$66:$C$72,N599)</f>
        <v>0</v>
      </c>
      <c r="N599" s="89">
        <f ca="1">MATCH(L599,Zwangerschapsverlof!$B$66:$B$72,0)</f>
        <v>1</v>
      </c>
      <c r="O599" s="6">
        <f t="shared" ca="1" si="109"/>
        <v>0</v>
      </c>
      <c r="P599" s="10">
        <f ca="1">VLOOKUP(C599,Zwangerschapsverlof!$B$80:$B$86,1,1)</f>
        <v>0</v>
      </c>
      <c r="Q599" s="10">
        <f ca="1">INDEX(Zwangerschapsverlof!$C$80:$C$86,R599)</f>
        <v>0</v>
      </c>
      <c r="R599" s="89">
        <f ca="1">MATCH(P599,Zwangerschapsverlof!$B$80:$B$86,0)</f>
        <v>1</v>
      </c>
      <c r="S599" s="6">
        <f t="shared" ca="1" si="110"/>
        <v>0</v>
      </c>
      <c r="T599" s="37">
        <f t="shared" ca="1" si="113"/>
        <v>0</v>
      </c>
      <c r="U599" s="49">
        <f t="shared" si="114"/>
        <v>0</v>
      </c>
      <c r="V599" s="37">
        <f ca="1">IF(AND(H599=0,I599=0,O599=1),INDEX(Zwangerschapsverlof!$B$66:$K$72,N599,3+D599),0)</f>
        <v>0</v>
      </c>
      <c r="W599" s="37">
        <f ca="1">IF(AND(H599=0,I599=0,S599=1),INDEX(Zwangerschapsverlof!$B$80:$K$86,R599,3+D599),0)</f>
        <v>0</v>
      </c>
      <c r="X599" s="110">
        <f t="shared" ca="1" si="115"/>
        <v>18</v>
      </c>
    </row>
    <row r="600" spans="2:24">
      <c r="B600" s="48">
        <f t="shared" ca="1" si="106"/>
        <v>45472</v>
      </c>
      <c r="C600" s="10">
        <f t="shared" ca="1" si="116"/>
        <v>45472</v>
      </c>
      <c r="D600" s="6">
        <f t="shared" ca="1" si="107"/>
        <v>6</v>
      </c>
      <c r="E600" s="10">
        <f ca="1">VLOOKUP(C600,Vakantie!O:O,1,1)</f>
        <v>45409</v>
      </c>
      <c r="F600" s="10">
        <f ca="1">INDEX(Vakantie!P:P,MATCH(E600,Vakantie!O:O,0))</f>
        <v>45417</v>
      </c>
      <c r="G600" s="6" t="str">
        <f ca="1">INDEX(Vakantie!Q:Q,MATCH(E600,Vakantie!O:O,0))</f>
        <v>Mei</v>
      </c>
      <c r="H600" s="6">
        <f t="shared" ca="1" si="108"/>
        <v>0</v>
      </c>
      <c r="I600" s="6">
        <f ca="1">IFERROR(  MIN(1, VLOOKUP(C600,Vakantie!Z:Z,1,0)   ),0)</f>
        <v>0</v>
      </c>
      <c r="J600" s="6">
        <f t="shared" ca="1" si="111"/>
        <v>0</v>
      </c>
      <c r="K600" s="6">
        <f t="shared" si="112"/>
        <v>0</v>
      </c>
      <c r="L600" s="10">
        <f ca="1">VLOOKUP(C600,Zwangerschapsverlof!$B$66:$B$72,1,1)</f>
        <v>0</v>
      </c>
      <c r="M600" s="10">
        <f ca="1">INDEX(Zwangerschapsverlof!$C$66:$C$72,N600)</f>
        <v>0</v>
      </c>
      <c r="N600" s="89">
        <f ca="1">MATCH(L600,Zwangerschapsverlof!$B$66:$B$72,0)</f>
        <v>1</v>
      </c>
      <c r="O600" s="6">
        <f t="shared" ca="1" si="109"/>
        <v>0</v>
      </c>
      <c r="P600" s="10">
        <f ca="1">VLOOKUP(C600,Zwangerschapsverlof!$B$80:$B$86,1,1)</f>
        <v>0</v>
      </c>
      <c r="Q600" s="10">
        <f ca="1">INDEX(Zwangerschapsverlof!$C$80:$C$86,R600)</f>
        <v>0</v>
      </c>
      <c r="R600" s="89">
        <f ca="1">MATCH(P600,Zwangerschapsverlof!$B$80:$B$86,0)</f>
        <v>1</v>
      </c>
      <c r="S600" s="6">
        <f t="shared" ca="1" si="110"/>
        <v>0</v>
      </c>
      <c r="T600" s="37">
        <f t="shared" ca="1" si="113"/>
        <v>0</v>
      </c>
      <c r="U600" s="49">
        <f t="shared" si="114"/>
        <v>0</v>
      </c>
      <c r="V600" s="37">
        <f ca="1">IF(AND(H600=0,I600=0,O600=1),INDEX(Zwangerschapsverlof!$B$66:$K$72,N600,3+D600),0)</f>
        <v>0</v>
      </c>
      <c r="W600" s="37">
        <f ca="1">IF(AND(H600=0,I600=0,S600=1),INDEX(Zwangerschapsverlof!$B$80:$K$86,R600,3+D600),0)</f>
        <v>0</v>
      </c>
      <c r="X600" s="110">
        <f t="shared" ca="1" si="115"/>
        <v>18</v>
      </c>
    </row>
    <row r="601" spans="2:24">
      <c r="B601" s="48">
        <f t="shared" ca="1" si="106"/>
        <v>45473</v>
      </c>
      <c r="C601" s="10">
        <f t="shared" ca="1" si="116"/>
        <v>45473</v>
      </c>
      <c r="D601" s="6">
        <f t="shared" ca="1" si="107"/>
        <v>7</v>
      </c>
      <c r="E601" s="10">
        <f ca="1">VLOOKUP(C601,Vakantie!O:O,1,1)</f>
        <v>45409</v>
      </c>
      <c r="F601" s="10">
        <f ca="1">INDEX(Vakantie!P:P,MATCH(E601,Vakantie!O:O,0))</f>
        <v>45417</v>
      </c>
      <c r="G601" s="6" t="str">
        <f ca="1">INDEX(Vakantie!Q:Q,MATCH(E601,Vakantie!O:O,0))</f>
        <v>Mei</v>
      </c>
      <c r="H601" s="6">
        <f t="shared" ca="1" si="108"/>
        <v>0</v>
      </c>
      <c r="I601" s="6">
        <f ca="1">IFERROR(  MIN(1, VLOOKUP(C601,Vakantie!Z:Z,1,0)   ),0)</f>
        <v>0</v>
      </c>
      <c r="J601" s="6">
        <f t="shared" ca="1" si="111"/>
        <v>0</v>
      </c>
      <c r="K601" s="6">
        <f t="shared" si="112"/>
        <v>0</v>
      </c>
      <c r="L601" s="10">
        <f ca="1">VLOOKUP(C601,Zwangerschapsverlof!$B$66:$B$72,1,1)</f>
        <v>0</v>
      </c>
      <c r="M601" s="10">
        <f ca="1">INDEX(Zwangerschapsverlof!$C$66:$C$72,N601)</f>
        <v>0</v>
      </c>
      <c r="N601" s="89">
        <f ca="1">MATCH(L601,Zwangerschapsverlof!$B$66:$B$72,0)</f>
        <v>1</v>
      </c>
      <c r="O601" s="6">
        <f t="shared" ca="1" si="109"/>
        <v>0</v>
      </c>
      <c r="P601" s="10">
        <f ca="1">VLOOKUP(C601,Zwangerschapsverlof!$B$80:$B$86,1,1)</f>
        <v>0</v>
      </c>
      <c r="Q601" s="10">
        <f ca="1">INDEX(Zwangerschapsverlof!$C$80:$C$86,R601)</f>
        <v>0</v>
      </c>
      <c r="R601" s="89">
        <f ca="1">MATCH(P601,Zwangerschapsverlof!$B$80:$B$86,0)</f>
        <v>1</v>
      </c>
      <c r="S601" s="6">
        <f t="shared" ca="1" si="110"/>
        <v>0</v>
      </c>
      <c r="T601" s="37">
        <f t="shared" ca="1" si="113"/>
        <v>0</v>
      </c>
      <c r="U601" s="49">
        <f t="shared" si="114"/>
        <v>0</v>
      </c>
      <c r="V601" s="37">
        <f ca="1">IF(AND(H601=0,I601=0,O601=1),INDEX(Zwangerschapsverlof!$B$66:$K$72,N601,3+D601),0)</f>
        <v>0</v>
      </c>
      <c r="W601" s="37">
        <f ca="1">IF(AND(H601=0,I601=0,S601=1),INDEX(Zwangerschapsverlof!$B$80:$K$86,R601,3+D601),0)</f>
        <v>0</v>
      </c>
      <c r="X601" s="110">
        <f t="shared" ca="1" si="115"/>
        <v>18</v>
      </c>
    </row>
    <row r="602" spans="2:24">
      <c r="B602" s="48">
        <f t="shared" ca="1" si="106"/>
        <v>45474</v>
      </c>
      <c r="C602" s="10">
        <f t="shared" ca="1" si="116"/>
        <v>45474</v>
      </c>
      <c r="D602" s="6">
        <f t="shared" ca="1" si="107"/>
        <v>1</v>
      </c>
      <c r="E602" s="10">
        <f ca="1">VLOOKUP(C602,Vakantie!O:O,1,1)</f>
        <v>45409</v>
      </c>
      <c r="F602" s="10">
        <f ca="1">INDEX(Vakantie!P:P,MATCH(E602,Vakantie!O:O,0))</f>
        <v>45417</v>
      </c>
      <c r="G602" s="6" t="str">
        <f ca="1">INDEX(Vakantie!Q:Q,MATCH(E602,Vakantie!O:O,0))</f>
        <v>Mei</v>
      </c>
      <c r="H602" s="6">
        <f t="shared" ca="1" si="108"/>
        <v>0</v>
      </c>
      <c r="I602" s="6">
        <f ca="1">IFERROR(  MIN(1, VLOOKUP(C602,Vakantie!Z:Z,1,0)   ),0)</f>
        <v>0</v>
      </c>
      <c r="J602" s="6">
        <f t="shared" ca="1" si="111"/>
        <v>0</v>
      </c>
      <c r="K602" s="6">
        <f t="shared" si="112"/>
        <v>0</v>
      </c>
      <c r="L602" s="10">
        <f ca="1">VLOOKUP(C602,Zwangerschapsverlof!$B$66:$B$72,1,1)</f>
        <v>0</v>
      </c>
      <c r="M602" s="10">
        <f ca="1">INDEX(Zwangerschapsverlof!$C$66:$C$72,N602)</f>
        <v>0</v>
      </c>
      <c r="N602" s="89">
        <f ca="1">MATCH(L602,Zwangerschapsverlof!$B$66:$B$72,0)</f>
        <v>1</v>
      </c>
      <c r="O602" s="6">
        <f t="shared" ca="1" si="109"/>
        <v>0</v>
      </c>
      <c r="P602" s="10">
        <f ca="1">VLOOKUP(C602,Zwangerschapsverlof!$B$80:$B$86,1,1)</f>
        <v>0</v>
      </c>
      <c r="Q602" s="10">
        <f ca="1">INDEX(Zwangerschapsverlof!$C$80:$C$86,R602)</f>
        <v>0</v>
      </c>
      <c r="R602" s="89">
        <f ca="1">MATCH(P602,Zwangerschapsverlof!$B$80:$B$86,0)</f>
        <v>1</v>
      </c>
      <c r="S602" s="6">
        <f t="shared" ca="1" si="110"/>
        <v>0</v>
      </c>
      <c r="T602" s="37">
        <f t="shared" ca="1" si="113"/>
        <v>0</v>
      </c>
      <c r="U602" s="49">
        <f t="shared" si="114"/>
        <v>0</v>
      </c>
      <c r="V602" s="37">
        <f ca="1">IF(AND(H602=0,I602=0,O602=1),INDEX(Zwangerschapsverlof!$B$66:$K$72,N602,3+D602),0)</f>
        <v>0</v>
      </c>
      <c r="W602" s="37">
        <f ca="1">IF(AND(H602=0,I602=0,S602=1),INDEX(Zwangerschapsverlof!$B$80:$K$86,R602,3+D602),0)</f>
        <v>0</v>
      </c>
      <c r="X602" s="110">
        <f t="shared" ca="1" si="115"/>
        <v>18</v>
      </c>
    </row>
    <row r="603" spans="2:24">
      <c r="B603" s="48">
        <f t="shared" ca="1" si="106"/>
        <v>45475</v>
      </c>
      <c r="C603" s="10">
        <f t="shared" ca="1" si="116"/>
        <v>45475</v>
      </c>
      <c r="D603" s="6">
        <f t="shared" ca="1" si="107"/>
        <v>2</v>
      </c>
      <c r="E603" s="10">
        <f ca="1">VLOOKUP(C603,Vakantie!O:O,1,1)</f>
        <v>45409</v>
      </c>
      <c r="F603" s="10">
        <f ca="1">INDEX(Vakantie!P:P,MATCH(E603,Vakantie!O:O,0))</f>
        <v>45417</v>
      </c>
      <c r="G603" s="6" t="str">
        <f ca="1">INDEX(Vakantie!Q:Q,MATCH(E603,Vakantie!O:O,0))</f>
        <v>Mei</v>
      </c>
      <c r="H603" s="6">
        <f t="shared" ca="1" si="108"/>
        <v>0</v>
      </c>
      <c r="I603" s="6">
        <f ca="1">IFERROR(  MIN(1, VLOOKUP(C603,Vakantie!Z:Z,1,0)   ),0)</f>
        <v>0</v>
      </c>
      <c r="J603" s="6">
        <f t="shared" ca="1" si="111"/>
        <v>0</v>
      </c>
      <c r="K603" s="6">
        <f t="shared" si="112"/>
        <v>0</v>
      </c>
      <c r="L603" s="10">
        <f ca="1">VLOOKUP(C603,Zwangerschapsverlof!$B$66:$B$72,1,1)</f>
        <v>0</v>
      </c>
      <c r="M603" s="10">
        <f ca="1">INDEX(Zwangerschapsverlof!$C$66:$C$72,N603)</f>
        <v>0</v>
      </c>
      <c r="N603" s="89">
        <f ca="1">MATCH(L603,Zwangerschapsverlof!$B$66:$B$72,0)</f>
        <v>1</v>
      </c>
      <c r="O603" s="6">
        <f t="shared" ca="1" si="109"/>
        <v>0</v>
      </c>
      <c r="P603" s="10">
        <f ca="1">VLOOKUP(C603,Zwangerschapsverlof!$B$80:$B$86,1,1)</f>
        <v>0</v>
      </c>
      <c r="Q603" s="10">
        <f ca="1">INDEX(Zwangerschapsverlof!$C$80:$C$86,R603)</f>
        <v>0</v>
      </c>
      <c r="R603" s="89">
        <f ca="1">MATCH(P603,Zwangerschapsverlof!$B$80:$B$86,0)</f>
        <v>1</v>
      </c>
      <c r="S603" s="6">
        <f t="shared" ca="1" si="110"/>
        <v>0</v>
      </c>
      <c r="T603" s="37">
        <f t="shared" ca="1" si="113"/>
        <v>0</v>
      </c>
      <c r="U603" s="49">
        <f t="shared" si="114"/>
        <v>0</v>
      </c>
      <c r="V603" s="37">
        <f ca="1">IF(AND(H603=0,I603=0,O603=1),INDEX(Zwangerschapsverlof!$B$66:$K$72,N603,3+D603),0)</f>
        <v>0</v>
      </c>
      <c r="W603" s="37">
        <f ca="1">IF(AND(H603=0,I603=0,S603=1),INDEX(Zwangerschapsverlof!$B$80:$K$86,R603,3+D603),0)</f>
        <v>0</v>
      </c>
      <c r="X603" s="110">
        <f t="shared" ca="1" si="115"/>
        <v>18</v>
      </c>
    </row>
    <row r="604" spans="2:24">
      <c r="B604" s="48">
        <f t="shared" ca="1" si="106"/>
        <v>45476</v>
      </c>
      <c r="C604" s="10">
        <f t="shared" ca="1" si="116"/>
        <v>45476</v>
      </c>
      <c r="D604" s="6">
        <f t="shared" ca="1" si="107"/>
        <v>3</v>
      </c>
      <c r="E604" s="10">
        <f ca="1">VLOOKUP(C604,Vakantie!O:O,1,1)</f>
        <v>45409</v>
      </c>
      <c r="F604" s="10">
        <f ca="1">INDEX(Vakantie!P:P,MATCH(E604,Vakantie!O:O,0))</f>
        <v>45417</v>
      </c>
      <c r="G604" s="6" t="str">
        <f ca="1">INDEX(Vakantie!Q:Q,MATCH(E604,Vakantie!O:O,0))</f>
        <v>Mei</v>
      </c>
      <c r="H604" s="6">
        <f t="shared" ca="1" si="108"/>
        <v>0</v>
      </c>
      <c r="I604" s="6">
        <f ca="1">IFERROR(  MIN(1, VLOOKUP(C604,Vakantie!Z:Z,1,0)   ),0)</f>
        <v>0</v>
      </c>
      <c r="J604" s="6">
        <f t="shared" ca="1" si="111"/>
        <v>0</v>
      </c>
      <c r="K604" s="6">
        <f t="shared" si="112"/>
        <v>0</v>
      </c>
      <c r="L604" s="10">
        <f ca="1">VLOOKUP(C604,Zwangerschapsverlof!$B$66:$B$72,1,1)</f>
        <v>0</v>
      </c>
      <c r="M604" s="10">
        <f ca="1">INDEX(Zwangerschapsverlof!$C$66:$C$72,N604)</f>
        <v>0</v>
      </c>
      <c r="N604" s="89">
        <f ca="1">MATCH(L604,Zwangerschapsverlof!$B$66:$B$72,0)</f>
        <v>1</v>
      </c>
      <c r="O604" s="6">
        <f t="shared" ca="1" si="109"/>
        <v>0</v>
      </c>
      <c r="P604" s="10">
        <f ca="1">VLOOKUP(C604,Zwangerschapsverlof!$B$80:$B$86,1,1)</f>
        <v>0</v>
      </c>
      <c r="Q604" s="10">
        <f ca="1">INDEX(Zwangerschapsverlof!$C$80:$C$86,R604)</f>
        <v>0</v>
      </c>
      <c r="R604" s="89">
        <f ca="1">MATCH(P604,Zwangerschapsverlof!$B$80:$B$86,0)</f>
        <v>1</v>
      </c>
      <c r="S604" s="6">
        <f t="shared" ca="1" si="110"/>
        <v>0</v>
      </c>
      <c r="T604" s="37">
        <f t="shared" ca="1" si="113"/>
        <v>0</v>
      </c>
      <c r="U604" s="49">
        <f t="shared" si="114"/>
        <v>0</v>
      </c>
      <c r="V604" s="37">
        <f ca="1">IF(AND(H604=0,I604=0,O604=1),INDEX(Zwangerschapsverlof!$B$66:$K$72,N604,3+D604),0)</f>
        <v>0</v>
      </c>
      <c r="W604" s="37">
        <f ca="1">IF(AND(H604=0,I604=0,S604=1),INDEX(Zwangerschapsverlof!$B$80:$K$86,R604,3+D604),0)</f>
        <v>0</v>
      </c>
      <c r="X604" s="110">
        <f t="shared" ca="1" si="115"/>
        <v>18</v>
      </c>
    </row>
    <row r="605" spans="2:24">
      <c r="B605" s="48">
        <f t="shared" ref="B605:B668" ca="1" si="117">C605</f>
        <v>45477</v>
      </c>
      <c r="C605" s="10">
        <f t="shared" ca="1" si="116"/>
        <v>45477</v>
      </c>
      <c r="D605" s="6">
        <f t="shared" ref="D605:D668" ca="1" si="118">WEEKDAY(C605,11)</f>
        <v>4</v>
      </c>
      <c r="E605" s="10">
        <f ca="1">VLOOKUP(C605,Vakantie!O:O,1,1)</f>
        <v>45409</v>
      </c>
      <c r="F605" s="10">
        <f ca="1">INDEX(Vakantie!P:P,MATCH(E605,Vakantie!O:O,0))</f>
        <v>45417</v>
      </c>
      <c r="G605" s="6" t="str">
        <f ca="1">INDEX(Vakantie!Q:Q,MATCH(E605,Vakantie!O:O,0))</f>
        <v>Mei</v>
      </c>
      <c r="H605" s="6">
        <f t="shared" ref="H605:H668" ca="1" si="119">IF(AND(C605&gt;=E605,C605&lt;=F605),1,0)</f>
        <v>0</v>
      </c>
      <c r="I605" s="6">
        <f ca="1">IFERROR(  MIN(1, VLOOKUP(C605,Vakantie!Z:Z,1,0)   ),0)</f>
        <v>0</v>
      </c>
      <c r="J605" s="6">
        <f t="shared" ca="1" si="111"/>
        <v>0</v>
      </c>
      <c r="K605" s="6">
        <f t="shared" si="112"/>
        <v>0</v>
      </c>
      <c r="L605" s="10">
        <f ca="1">VLOOKUP(C605,Zwangerschapsverlof!$B$66:$B$72,1,1)</f>
        <v>0</v>
      </c>
      <c r="M605" s="10">
        <f ca="1">INDEX(Zwangerschapsverlof!$C$66:$C$72,N605)</f>
        <v>0</v>
      </c>
      <c r="N605" s="89">
        <f ca="1">MATCH(L605,Zwangerschapsverlof!$B$66:$B$72,0)</f>
        <v>1</v>
      </c>
      <c r="O605" s="6">
        <f t="shared" ref="O605:O668" ca="1" si="120">IF(AND(C605&gt;=L605,C605&lt;=M605),1,0)</f>
        <v>0</v>
      </c>
      <c r="P605" s="10">
        <f ca="1">VLOOKUP(C605,Zwangerschapsverlof!$B$80:$B$86,1,1)</f>
        <v>0</v>
      </c>
      <c r="Q605" s="10">
        <f ca="1">INDEX(Zwangerschapsverlof!$C$80:$C$86,R605)</f>
        <v>0</v>
      </c>
      <c r="R605" s="89">
        <f ca="1">MATCH(P605,Zwangerschapsverlof!$B$80:$B$86,0)</f>
        <v>1</v>
      </c>
      <c r="S605" s="6">
        <f t="shared" ref="S605:S668" ca="1" si="121">IF(AND(C605&gt;=P605,C605&lt;=Q605),1,0)</f>
        <v>0</v>
      </c>
      <c r="T605" s="37">
        <f t="shared" ca="1" si="113"/>
        <v>0</v>
      </c>
      <c r="U605" s="49">
        <f t="shared" si="114"/>
        <v>0</v>
      </c>
      <c r="V605" s="37">
        <f ca="1">IF(AND(H605=0,I605=0,O605=1),INDEX(Zwangerschapsverlof!$B$66:$K$72,N605,3+D605),0)</f>
        <v>0</v>
      </c>
      <c r="W605" s="37">
        <f ca="1">IF(AND(H605=0,I605=0,S605=1),INDEX(Zwangerschapsverlof!$B$80:$K$86,R605,3+D605),0)</f>
        <v>0</v>
      </c>
      <c r="X605" s="110">
        <f t="shared" ca="1" si="115"/>
        <v>18</v>
      </c>
    </row>
    <row r="606" spans="2:24">
      <c r="B606" s="48">
        <f t="shared" ca="1" si="117"/>
        <v>45478</v>
      </c>
      <c r="C606" s="10">
        <f t="shared" ca="1" si="116"/>
        <v>45478</v>
      </c>
      <c r="D606" s="6">
        <f t="shared" ca="1" si="118"/>
        <v>5</v>
      </c>
      <c r="E606" s="10">
        <f ca="1">VLOOKUP(C606,Vakantie!O:O,1,1)</f>
        <v>45409</v>
      </c>
      <c r="F606" s="10">
        <f ca="1">INDEX(Vakantie!P:P,MATCH(E606,Vakantie!O:O,0))</f>
        <v>45417</v>
      </c>
      <c r="G606" s="6" t="str">
        <f ca="1">INDEX(Vakantie!Q:Q,MATCH(E606,Vakantie!O:O,0))</f>
        <v>Mei</v>
      </c>
      <c r="H606" s="6">
        <f t="shared" ca="1" si="119"/>
        <v>0</v>
      </c>
      <c r="I606" s="6">
        <f ca="1">IFERROR(  MIN(1, VLOOKUP(C606,Vakantie!Z:Z,1,0)   ),0)</f>
        <v>0</v>
      </c>
      <c r="J606" s="6">
        <f t="shared" ca="1" si="111"/>
        <v>0</v>
      </c>
      <c r="K606" s="6">
        <f t="shared" si="112"/>
        <v>0</v>
      </c>
      <c r="L606" s="10">
        <f ca="1">VLOOKUP(C606,Zwangerschapsverlof!$B$66:$B$72,1,1)</f>
        <v>0</v>
      </c>
      <c r="M606" s="10">
        <f ca="1">INDEX(Zwangerschapsverlof!$C$66:$C$72,N606)</f>
        <v>0</v>
      </c>
      <c r="N606" s="89">
        <f ca="1">MATCH(L606,Zwangerschapsverlof!$B$66:$B$72,0)</f>
        <v>1</v>
      </c>
      <c r="O606" s="6">
        <f t="shared" ca="1" si="120"/>
        <v>0</v>
      </c>
      <c r="P606" s="10">
        <f ca="1">VLOOKUP(C606,Zwangerschapsverlof!$B$80:$B$86,1,1)</f>
        <v>0</v>
      </c>
      <c r="Q606" s="10">
        <f ca="1">INDEX(Zwangerschapsverlof!$C$80:$C$86,R606)</f>
        <v>0</v>
      </c>
      <c r="R606" s="89">
        <f ca="1">MATCH(P606,Zwangerschapsverlof!$B$80:$B$86,0)</f>
        <v>1</v>
      </c>
      <c r="S606" s="6">
        <f t="shared" ca="1" si="121"/>
        <v>0</v>
      </c>
      <c r="T606" s="37">
        <f t="shared" ca="1" si="113"/>
        <v>0</v>
      </c>
      <c r="U606" s="49">
        <f t="shared" si="114"/>
        <v>0</v>
      </c>
      <c r="V606" s="37">
        <f ca="1">IF(AND(H606=0,I606=0,O606=1),INDEX(Zwangerschapsverlof!$B$66:$K$72,N606,3+D606),0)</f>
        <v>0</v>
      </c>
      <c r="W606" s="37">
        <f ca="1">IF(AND(H606=0,I606=0,S606=1),INDEX(Zwangerschapsverlof!$B$80:$K$86,R606,3+D606),0)</f>
        <v>0</v>
      </c>
      <c r="X606" s="110">
        <f t="shared" ca="1" si="115"/>
        <v>18</v>
      </c>
    </row>
    <row r="607" spans="2:24">
      <c r="B607" s="48">
        <f t="shared" ca="1" si="117"/>
        <v>45479</v>
      </c>
      <c r="C607" s="10">
        <f t="shared" ca="1" si="116"/>
        <v>45479</v>
      </c>
      <c r="D607" s="6">
        <f t="shared" ca="1" si="118"/>
        <v>6</v>
      </c>
      <c r="E607" s="10">
        <f ca="1">VLOOKUP(C607,Vakantie!O:O,1,1)</f>
        <v>45479</v>
      </c>
      <c r="F607" s="10">
        <f ca="1">INDEX(Vakantie!P:P,MATCH(E607,Vakantie!O:O,0))</f>
        <v>45522</v>
      </c>
      <c r="G607" s="6" t="str">
        <f ca="1">INDEX(Vakantie!Q:Q,MATCH(E607,Vakantie!O:O,0))</f>
        <v>Zomer</v>
      </c>
      <c r="H607" s="6">
        <f t="shared" ca="1" si="119"/>
        <v>1</v>
      </c>
      <c r="I607" s="6">
        <f ca="1">IFERROR(  MIN(1, VLOOKUP(C607,Vakantie!Z:Z,1,0)   ),0)</f>
        <v>0</v>
      </c>
      <c r="J607" s="6">
        <f t="shared" ca="1" si="111"/>
        <v>0</v>
      </c>
      <c r="K607" s="6">
        <f t="shared" si="112"/>
        <v>0</v>
      </c>
      <c r="L607" s="10">
        <f ca="1">VLOOKUP(C607,Zwangerschapsverlof!$B$66:$B$72,1,1)</f>
        <v>0</v>
      </c>
      <c r="M607" s="10">
        <f ca="1">INDEX(Zwangerschapsverlof!$C$66:$C$72,N607)</f>
        <v>0</v>
      </c>
      <c r="N607" s="89">
        <f ca="1">MATCH(L607,Zwangerschapsverlof!$B$66:$B$72,0)</f>
        <v>1</v>
      </c>
      <c r="O607" s="6">
        <f t="shared" ca="1" si="120"/>
        <v>0</v>
      </c>
      <c r="P607" s="10">
        <f ca="1">VLOOKUP(C607,Zwangerschapsverlof!$B$80:$B$86,1,1)</f>
        <v>0</v>
      </c>
      <c r="Q607" s="10">
        <f ca="1">INDEX(Zwangerschapsverlof!$C$80:$C$86,R607)</f>
        <v>0</v>
      </c>
      <c r="R607" s="89">
        <f ca="1">MATCH(P607,Zwangerschapsverlof!$B$80:$B$86,0)</f>
        <v>1</v>
      </c>
      <c r="S607" s="6">
        <f t="shared" ca="1" si="121"/>
        <v>0</v>
      </c>
      <c r="T607" s="37">
        <f t="shared" ca="1" si="113"/>
        <v>0</v>
      </c>
      <c r="U607" s="49">
        <f t="shared" si="114"/>
        <v>0</v>
      </c>
      <c r="V607" s="37">
        <f ca="1">IF(AND(H607=0,I607=0,O607=1),INDEX(Zwangerschapsverlof!$B$66:$K$72,N607,3+D607),0)</f>
        <v>0</v>
      </c>
      <c r="W607" s="37">
        <f ca="1">IF(AND(H607=0,I607=0,S607=1),INDEX(Zwangerschapsverlof!$B$80:$K$86,R607,3+D607),0)</f>
        <v>0</v>
      </c>
      <c r="X607" s="110">
        <f t="shared" ca="1" si="115"/>
        <v>18</v>
      </c>
    </row>
    <row r="608" spans="2:24">
      <c r="B608" s="48">
        <f t="shared" ca="1" si="117"/>
        <v>45480</v>
      </c>
      <c r="C608" s="10">
        <f t="shared" ca="1" si="116"/>
        <v>45480</v>
      </c>
      <c r="D608" s="6">
        <f t="shared" ca="1" si="118"/>
        <v>7</v>
      </c>
      <c r="E608" s="10">
        <f ca="1">VLOOKUP(C608,Vakantie!O:O,1,1)</f>
        <v>45479</v>
      </c>
      <c r="F608" s="10">
        <f ca="1">INDEX(Vakantie!P:P,MATCH(E608,Vakantie!O:O,0))</f>
        <v>45522</v>
      </c>
      <c r="G608" s="6" t="str">
        <f ca="1">INDEX(Vakantie!Q:Q,MATCH(E608,Vakantie!O:O,0))</f>
        <v>Zomer</v>
      </c>
      <c r="H608" s="6">
        <f t="shared" ca="1" si="119"/>
        <v>1</v>
      </c>
      <c r="I608" s="6">
        <f ca="1">IFERROR(  MIN(1, VLOOKUP(C608,Vakantie!Z:Z,1,0)   ),0)</f>
        <v>0</v>
      </c>
      <c r="J608" s="6">
        <f t="shared" ca="1" si="111"/>
        <v>0</v>
      </c>
      <c r="K608" s="6">
        <f t="shared" si="112"/>
        <v>0</v>
      </c>
      <c r="L608" s="10">
        <f ca="1">VLOOKUP(C608,Zwangerschapsverlof!$B$66:$B$72,1,1)</f>
        <v>0</v>
      </c>
      <c r="M608" s="10">
        <f ca="1">INDEX(Zwangerschapsverlof!$C$66:$C$72,N608)</f>
        <v>0</v>
      </c>
      <c r="N608" s="89">
        <f ca="1">MATCH(L608,Zwangerschapsverlof!$B$66:$B$72,0)</f>
        <v>1</v>
      </c>
      <c r="O608" s="6">
        <f t="shared" ca="1" si="120"/>
        <v>0</v>
      </c>
      <c r="P608" s="10">
        <f ca="1">VLOOKUP(C608,Zwangerschapsverlof!$B$80:$B$86,1,1)</f>
        <v>0</v>
      </c>
      <c r="Q608" s="10">
        <f ca="1">INDEX(Zwangerschapsverlof!$C$80:$C$86,R608)</f>
        <v>0</v>
      </c>
      <c r="R608" s="89">
        <f ca="1">MATCH(P608,Zwangerschapsverlof!$B$80:$B$86,0)</f>
        <v>1</v>
      </c>
      <c r="S608" s="6">
        <f t="shared" ca="1" si="121"/>
        <v>0</v>
      </c>
      <c r="T608" s="37">
        <f t="shared" ca="1" si="113"/>
        <v>0</v>
      </c>
      <c r="U608" s="49">
        <f t="shared" si="114"/>
        <v>0</v>
      </c>
      <c r="V608" s="37">
        <f ca="1">IF(AND(H608=0,I608=0,O608=1),INDEX(Zwangerschapsverlof!$B$66:$K$72,N608,3+D608),0)</f>
        <v>0</v>
      </c>
      <c r="W608" s="37">
        <f ca="1">IF(AND(H608=0,I608=0,S608=1),INDEX(Zwangerschapsverlof!$B$80:$K$86,R608,3+D608),0)</f>
        <v>0</v>
      </c>
      <c r="X608" s="110">
        <f t="shared" ca="1" si="115"/>
        <v>18</v>
      </c>
    </row>
    <row r="609" spans="2:24">
      <c r="B609" s="48">
        <f t="shared" ca="1" si="117"/>
        <v>45481</v>
      </c>
      <c r="C609" s="10">
        <f t="shared" ca="1" si="116"/>
        <v>45481</v>
      </c>
      <c r="D609" s="6">
        <f t="shared" ca="1" si="118"/>
        <v>1</v>
      </c>
      <c r="E609" s="10">
        <f ca="1">VLOOKUP(C609,Vakantie!O:O,1,1)</f>
        <v>45479</v>
      </c>
      <c r="F609" s="10">
        <f ca="1">INDEX(Vakantie!P:P,MATCH(E609,Vakantie!O:O,0))</f>
        <v>45522</v>
      </c>
      <c r="G609" s="6" t="str">
        <f ca="1">INDEX(Vakantie!Q:Q,MATCH(E609,Vakantie!O:O,0))</f>
        <v>Zomer</v>
      </c>
      <c r="H609" s="6">
        <f t="shared" ca="1" si="119"/>
        <v>1</v>
      </c>
      <c r="I609" s="6">
        <f ca="1">IFERROR(  MIN(1, VLOOKUP(C609,Vakantie!Z:Z,1,0)   ),0)</f>
        <v>0</v>
      </c>
      <c r="J609" s="6">
        <f t="shared" ca="1" si="111"/>
        <v>0</v>
      </c>
      <c r="K609" s="6">
        <f t="shared" si="112"/>
        <v>0</v>
      </c>
      <c r="L609" s="10">
        <f ca="1">VLOOKUP(C609,Zwangerschapsverlof!$B$66:$B$72,1,1)</f>
        <v>0</v>
      </c>
      <c r="M609" s="10">
        <f ca="1">INDEX(Zwangerschapsverlof!$C$66:$C$72,N609)</f>
        <v>0</v>
      </c>
      <c r="N609" s="89">
        <f ca="1">MATCH(L609,Zwangerschapsverlof!$B$66:$B$72,0)</f>
        <v>1</v>
      </c>
      <c r="O609" s="6">
        <f t="shared" ca="1" si="120"/>
        <v>0</v>
      </c>
      <c r="P609" s="10">
        <f ca="1">VLOOKUP(C609,Zwangerschapsverlof!$B$80:$B$86,1,1)</f>
        <v>0</v>
      </c>
      <c r="Q609" s="10">
        <f ca="1">INDEX(Zwangerschapsverlof!$C$80:$C$86,R609)</f>
        <v>0</v>
      </c>
      <c r="R609" s="89">
        <f ca="1">MATCH(P609,Zwangerschapsverlof!$B$80:$B$86,0)</f>
        <v>1</v>
      </c>
      <c r="S609" s="6">
        <f t="shared" ca="1" si="121"/>
        <v>0</v>
      </c>
      <c r="T609" s="37">
        <f t="shared" ca="1" si="113"/>
        <v>0</v>
      </c>
      <c r="U609" s="49">
        <f t="shared" si="114"/>
        <v>0</v>
      </c>
      <c r="V609" s="37">
        <f ca="1">IF(AND(H609=0,I609=0,O609=1),INDEX(Zwangerschapsverlof!$B$66:$K$72,N609,3+D609),0)</f>
        <v>0</v>
      </c>
      <c r="W609" s="37">
        <f ca="1">IF(AND(H609=0,I609=0,S609=1),INDEX(Zwangerschapsverlof!$B$80:$K$86,R609,3+D609),0)</f>
        <v>0</v>
      </c>
      <c r="X609" s="110">
        <f t="shared" ca="1" si="115"/>
        <v>18</v>
      </c>
    </row>
    <row r="610" spans="2:24">
      <c r="B610" s="48">
        <f t="shared" ca="1" si="117"/>
        <v>45482</v>
      </c>
      <c r="C610" s="10">
        <f t="shared" ca="1" si="116"/>
        <v>45482</v>
      </c>
      <c r="D610" s="6">
        <f t="shared" ca="1" si="118"/>
        <v>2</v>
      </c>
      <c r="E610" s="10">
        <f ca="1">VLOOKUP(C610,Vakantie!O:O,1,1)</f>
        <v>45479</v>
      </c>
      <c r="F610" s="10">
        <f ca="1">INDEX(Vakantie!P:P,MATCH(E610,Vakantie!O:O,0))</f>
        <v>45522</v>
      </c>
      <c r="G610" s="6" t="str">
        <f ca="1">INDEX(Vakantie!Q:Q,MATCH(E610,Vakantie!O:O,0))</f>
        <v>Zomer</v>
      </c>
      <c r="H610" s="6">
        <f t="shared" ca="1" si="119"/>
        <v>1</v>
      </c>
      <c r="I610" s="6">
        <f ca="1">IFERROR(  MIN(1, VLOOKUP(C610,Vakantie!Z:Z,1,0)   ),0)</f>
        <v>0</v>
      </c>
      <c r="J610" s="6">
        <f t="shared" ca="1" si="111"/>
        <v>0</v>
      </c>
      <c r="K610" s="6">
        <f t="shared" si="112"/>
        <v>0</v>
      </c>
      <c r="L610" s="10">
        <f ca="1">VLOOKUP(C610,Zwangerschapsverlof!$B$66:$B$72,1,1)</f>
        <v>0</v>
      </c>
      <c r="M610" s="10">
        <f ca="1">INDEX(Zwangerschapsverlof!$C$66:$C$72,N610)</f>
        <v>0</v>
      </c>
      <c r="N610" s="89">
        <f ca="1">MATCH(L610,Zwangerschapsverlof!$B$66:$B$72,0)</f>
        <v>1</v>
      </c>
      <c r="O610" s="6">
        <f t="shared" ca="1" si="120"/>
        <v>0</v>
      </c>
      <c r="P610" s="10">
        <f ca="1">VLOOKUP(C610,Zwangerschapsverlof!$B$80:$B$86,1,1)</f>
        <v>0</v>
      </c>
      <c r="Q610" s="10">
        <f ca="1">INDEX(Zwangerschapsverlof!$C$80:$C$86,R610)</f>
        <v>0</v>
      </c>
      <c r="R610" s="89">
        <f ca="1">MATCH(P610,Zwangerschapsverlof!$B$80:$B$86,0)</f>
        <v>1</v>
      </c>
      <c r="S610" s="6">
        <f t="shared" ca="1" si="121"/>
        <v>0</v>
      </c>
      <c r="T610" s="37">
        <f t="shared" ca="1" si="113"/>
        <v>0</v>
      </c>
      <c r="U610" s="49">
        <f t="shared" si="114"/>
        <v>0</v>
      </c>
      <c r="V610" s="37">
        <f ca="1">IF(AND(H610=0,I610=0,O610=1),INDEX(Zwangerschapsverlof!$B$66:$K$72,N610,3+D610),0)</f>
        <v>0</v>
      </c>
      <c r="W610" s="37">
        <f ca="1">IF(AND(H610=0,I610=0,S610=1),INDEX(Zwangerschapsverlof!$B$80:$K$86,R610,3+D610),0)</f>
        <v>0</v>
      </c>
      <c r="X610" s="110">
        <f t="shared" ca="1" si="115"/>
        <v>18</v>
      </c>
    </row>
    <row r="611" spans="2:24">
      <c r="B611" s="48">
        <f t="shared" ca="1" si="117"/>
        <v>45483</v>
      </c>
      <c r="C611" s="10">
        <f t="shared" ca="1" si="116"/>
        <v>45483</v>
      </c>
      <c r="D611" s="6">
        <f t="shared" ca="1" si="118"/>
        <v>3</v>
      </c>
      <c r="E611" s="10">
        <f ca="1">VLOOKUP(C611,Vakantie!O:O,1,1)</f>
        <v>45479</v>
      </c>
      <c r="F611" s="10">
        <f ca="1">INDEX(Vakantie!P:P,MATCH(E611,Vakantie!O:O,0))</f>
        <v>45522</v>
      </c>
      <c r="G611" s="6" t="str">
        <f ca="1">INDEX(Vakantie!Q:Q,MATCH(E611,Vakantie!O:O,0))</f>
        <v>Zomer</v>
      </c>
      <c r="H611" s="6">
        <f t="shared" ca="1" si="119"/>
        <v>1</v>
      </c>
      <c r="I611" s="6">
        <f ca="1">IFERROR(  MIN(1, VLOOKUP(C611,Vakantie!Z:Z,1,0)   ),0)</f>
        <v>0</v>
      </c>
      <c r="J611" s="6">
        <f t="shared" ca="1" si="111"/>
        <v>0</v>
      </c>
      <c r="K611" s="6">
        <f t="shared" si="112"/>
        <v>0</v>
      </c>
      <c r="L611" s="10">
        <f ca="1">VLOOKUP(C611,Zwangerschapsverlof!$B$66:$B$72,1,1)</f>
        <v>0</v>
      </c>
      <c r="M611" s="10">
        <f ca="1">INDEX(Zwangerschapsverlof!$C$66:$C$72,N611)</f>
        <v>0</v>
      </c>
      <c r="N611" s="89">
        <f ca="1">MATCH(L611,Zwangerschapsverlof!$B$66:$B$72,0)</f>
        <v>1</v>
      </c>
      <c r="O611" s="6">
        <f t="shared" ca="1" si="120"/>
        <v>0</v>
      </c>
      <c r="P611" s="10">
        <f ca="1">VLOOKUP(C611,Zwangerschapsverlof!$B$80:$B$86,1,1)</f>
        <v>0</v>
      </c>
      <c r="Q611" s="10">
        <f ca="1">INDEX(Zwangerschapsverlof!$C$80:$C$86,R611)</f>
        <v>0</v>
      </c>
      <c r="R611" s="89">
        <f ca="1">MATCH(P611,Zwangerschapsverlof!$B$80:$B$86,0)</f>
        <v>1</v>
      </c>
      <c r="S611" s="6">
        <f t="shared" ca="1" si="121"/>
        <v>0</v>
      </c>
      <c r="T611" s="37">
        <f t="shared" ca="1" si="113"/>
        <v>0</v>
      </c>
      <c r="U611" s="49">
        <f t="shared" si="114"/>
        <v>0</v>
      </c>
      <c r="V611" s="37">
        <f ca="1">IF(AND(H611=0,I611=0,O611=1),INDEX(Zwangerschapsverlof!$B$66:$K$72,N611,3+D611),0)</f>
        <v>0</v>
      </c>
      <c r="W611" s="37">
        <f ca="1">IF(AND(H611=0,I611=0,S611=1),INDEX(Zwangerschapsverlof!$B$80:$K$86,R611,3+D611),0)</f>
        <v>0</v>
      </c>
      <c r="X611" s="110">
        <f t="shared" ca="1" si="115"/>
        <v>18</v>
      </c>
    </row>
    <row r="612" spans="2:24">
      <c r="B612" s="48">
        <f t="shared" ca="1" si="117"/>
        <v>45484</v>
      </c>
      <c r="C612" s="10">
        <f t="shared" ca="1" si="116"/>
        <v>45484</v>
      </c>
      <c r="D612" s="6">
        <f t="shared" ca="1" si="118"/>
        <v>4</v>
      </c>
      <c r="E612" s="10">
        <f ca="1">VLOOKUP(C612,Vakantie!O:O,1,1)</f>
        <v>45479</v>
      </c>
      <c r="F612" s="10">
        <f ca="1">INDEX(Vakantie!P:P,MATCH(E612,Vakantie!O:O,0))</f>
        <v>45522</v>
      </c>
      <c r="G612" s="6" t="str">
        <f ca="1">INDEX(Vakantie!Q:Q,MATCH(E612,Vakantie!O:O,0))</f>
        <v>Zomer</v>
      </c>
      <c r="H612" s="6">
        <f t="shared" ca="1" si="119"/>
        <v>1</v>
      </c>
      <c r="I612" s="6">
        <f ca="1">IFERROR(  MIN(1, VLOOKUP(C612,Vakantie!Z:Z,1,0)   ),0)</f>
        <v>0</v>
      </c>
      <c r="J612" s="6">
        <f t="shared" ca="1" si="111"/>
        <v>0</v>
      </c>
      <c r="K612" s="6">
        <f t="shared" si="112"/>
        <v>0</v>
      </c>
      <c r="L612" s="10">
        <f ca="1">VLOOKUP(C612,Zwangerschapsverlof!$B$66:$B$72,1,1)</f>
        <v>0</v>
      </c>
      <c r="M612" s="10">
        <f ca="1">INDEX(Zwangerschapsverlof!$C$66:$C$72,N612)</f>
        <v>0</v>
      </c>
      <c r="N612" s="89">
        <f ca="1">MATCH(L612,Zwangerschapsverlof!$B$66:$B$72,0)</f>
        <v>1</v>
      </c>
      <c r="O612" s="6">
        <f t="shared" ca="1" si="120"/>
        <v>0</v>
      </c>
      <c r="P612" s="10">
        <f ca="1">VLOOKUP(C612,Zwangerschapsverlof!$B$80:$B$86,1,1)</f>
        <v>0</v>
      </c>
      <c r="Q612" s="10">
        <f ca="1">INDEX(Zwangerschapsverlof!$C$80:$C$86,R612)</f>
        <v>0</v>
      </c>
      <c r="R612" s="89">
        <f ca="1">MATCH(P612,Zwangerschapsverlof!$B$80:$B$86,0)</f>
        <v>1</v>
      </c>
      <c r="S612" s="6">
        <f t="shared" ca="1" si="121"/>
        <v>0</v>
      </c>
      <c r="T612" s="37">
        <f t="shared" ca="1" si="113"/>
        <v>0</v>
      </c>
      <c r="U612" s="49">
        <f t="shared" si="114"/>
        <v>0</v>
      </c>
      <c r="V612" s="37">
        <f ca="1">IF(AND(H612=0,I612=0,O612=1),INDEX(Zwangerschapsverlof!$B$66:$K$72,N612,3+D612),0)</f>
        <v>0</v>
      </c>
      <c r="W612" s="37">
        <f ca="1">IF(AND(H612=0,I612=0,S612=1),INDEX(Zwangerschapsverlof!$B$80:$K$86,R612,3+D612),0)</f>
        <v>0</v>
      </c>
      <c r="X612" s="110">
        <f t="shared" ca="1" si="115"/>
        <v>18</v>
      </c>
    </row>
    <row r="613" spans="2:24">
      <c r="B613" s="48">
        <f t="shared" ca="1" si="117"/>
        <v>45485</v>
      </c>
      <c r="C613" s="10">
        <f t="shared" ca="1" si="116"/>
        <v>45485</v>
      </c>
      <c r="D613" s="6">
        <f t="shared" ca="1" si="118"/>
        <v>5</v>
      </c>
      <c r="E613" s="10">
        <f ca="1">VLOOKUP(C613,Vakantie!O:O,1,1)</f>
        <v>45479</v>
      </c>
      <c r="F613" s="10">
        <f ca="1">INDEX(Vakantie!P:P,MATCH(E613,Vakantie!O:O,0))</f>
        <v>45522</v>
      </c>
      <c r="G613" s="6" t="str">
        <f ca="1">INDEX(Vakantie!Q:Q,MATCH(E613,Vakantie!O:O,0))</f>
        <v>Zomer</v>
      </c>
      <c r="H613" s="6">
        <f t="shared" ca="1" si="119"/>
        <v>1</v>
      </c>
      <c r="I613" s="6">
        <f ca="1">IFERROR(  MIN(1, VLOOKUP(C613,Vakantie!Z:Z,1,0)   ),0)</f>
        <v>0</v>
      </c>
      <c r="J613" s="6">
        <f t="shared" ca="1" si="111"/>
        <v>0</v>
      </c>
      <c r="K613" s="6">
        <f t="shared" si="112"/>
        <v>0</v>
      </c>
      <c r="L613" s="10">
        <f ca="1">VLOOKUP(C613,Zwangerschapsverlof!$B$66:$B$72,1,1)</f>
        <v>0</v>
      </c>
      <c r="M613" s="10">
        <f ca="1">INDEX(Zwangerschapsverlof!$C$66:$C$72,N613)</f>
        <v>0</v>
      </c>
      <c r="N613" s="89">
        <f ca="1">MATCH(L613,Zwangerschapsverlof!$B$66:$B$72,0)</f>
        <v>1</v>
      </c>
      <c r="O613" s="6">
        <f t="shared" ca="1" si="120"/>
        <v>0</v>
      </c>
      <c r="P613" s="10">
        <f ca="1">VLOOKUP(C613,Zwangerschapsverlof!$B$80:$B$86,1,1)</f>
        <v>0</v>
      </c>
      <c r="Q613" s="10">
        <f ca="1">INDEX(Zwangerschapsverlof!$C$80:$C$86,R613)</f>
        <v>0</v>
      </c>
      <c r="R613" s="89">
        <f ca="1">MATCH(P613,Zwangerschapsverlof!$B$80:$B$86,0)</f>
        <v>1</v>
      </c>
      <c r="S613" s="6">
        <f t="shared" ca="1" si="121"/>
        <v>0</v>
      </c>
      <c r="T613" s="37">
        <f t="shared" ca="1" si="113"/>
        <v>0</v>
      </c>
      <c r="U613" s="49">
        <f t="shared" si="114"/>
        <v>0</v>
      </c>
      <c r="V613" s="37">
        <f ca="1">IF(AND(H613=0,I613=0,O613=1),INDEX(Zwangerschapsverlof!$B$66:$K$72,N613,3+D613),0)</f>
        <v>0</v>
      </c>
      <c r="W613" s="37">
        <f ca="1">IF(AND(H613=0,I613=0,S613=1),INDEX(Zwangerschapsverlof!$B$80:$K$86,R613,3+D613),0)</f>
        <v>0</v>
      </c>
      <c r="X613" s="110">
        <f t="shared" ca="1" si="115"/>
        <v>18</v>
      </c>
    </row>
    <row r="614" spans="2:24">
      <c r="B614" s="48">
        <f t="shared" ca="1" si="117"/>
        <v>45486</v>
      </c>
      <c r="C614" s="10">
        <f t="shared" ca="1" si="116"/>
        <v>45486</v>
      </c>
      <c r="D614" s="6">
        <f t="shared" ca="1" si="118"/>
        <v>6</v>
      </c>
      <c r="E614" s="10">
        <f ca="1">VLOOKUP(C614,Vakantie!O:O,1,1)</f>
        <v>45479</v>
      </c>
      <c r="F614" s="10">
        <f ca="1">INDEX(Vakantie!P:P,MATCH(E614,Vakantie!O:O,0))</f>
        <v>45522</v>
      </c>
      <c r="G614" s="6" t="str">
        <f ca="1">INDEX(Vakantie!Q:Q,MATCH(E614,Vakantie!O:O,0))</f>
        <v>Zomer</v>
      </c>
      <c r="H614" s="6">
        <f t="shared" ca="1" si="119"/>
        <v>1</v>
      </c>
      <c r="I614" s="6">
        <f ca="1">IFERROR(  MIN(1, VLOOKUP(C614,Vakantie!Z:Z,1,0)   ),0)</f>
        <v>0</v>
      </c>
      <c r="J614" s="6">
        <f t="shared" ca="1" si="111"/>
        <v>0</v>
      </c>
      <c r="K614" s="6">
        <f t="shared" si="112"/>
        <v>0</v>
      </c>
      <c r="L614" s="10">
        <f ca="1">VLOOKUP(C614,Zwangerschapsverlof!$B$66:$B$72,1,1)</f>
        <v>0</v>
      </c>
      <c r="M614" s="10">
        <f ca="1">INDEX(Zwangerschapsverlof!$C$66:$C$72,N614)</f>
        <v>0</v>
      </c>
      <c r="N614" s="89">
        <f ca="1">MATCH(L614,Zwangerschapsverlof!$B$66:$B$72,0)</f>
        <v>1</v>
      </c>
      <c r="O614" s="6">
        <f t="shared" ca="1" si="120"/>
        <v>0</v>
      </c>
      <c r="P614" s="10">
        <f ca="1">VLOOKUP(C614,Zwangerschapsverlof!$B$80:$B$86,1,1)</f>
        <v>0</v>
      </c>
      <c r="Q614" s="10">
        <f ca="1">INDEX(Zwangerschapsverlof!$C$80:$C$86,R614)</f>
        <v>0</v>
      </c>
      <c r="R614" s="89">
        <f ca="1">MATCH(P614,Zwangerschapsverlof!$B$80:$B$86,0)</f>
        <v>1</v>
      </c>
      <c r="S614" s="6">
        <f t="shared" ca="1" si="121"/>
        <v>0</v>
      </c>
      <c r="T614" s="37">
        <f t="shared" ca="1" si="113"/>
        <v>0</v>
      </c>
      <c r="U614" s="49">
        <f t="shared" si="114"/>
        <v>0</v>
      </c>
      <c r="V614" s="37">
        <f ca="1">IF(AND(H614=0,I614=0,O614=1),INDEX(Zwangerschapsverlof!$B$66:$K$72,N614,3+D614),0)</f>
        <v>0</v>
      </c>
      <c r="W614" s="37">
        <f ca="1">IF(AND(H614=0,I614=0,S614=1),INDEX(Zwangerschapsverlof!$B$80:$K$86,R614,3+D614),0)</f>
        <v>0</v>
      </c>
      <c r="X614" s="110">
        <f t="shared" ca="1" si="115"/>
        <v>18</v>
      </c>
    </row>
    <row r="615" spans="2:24">
      <c r="B615" s="48">
        <f t="shared" ca="1" si="117"/>
        <v>45487</v>
      </c>
      <c r="C615" s="10">
        <f t="shared" ca="1" si="116"/>
        <v>45487</v>
      </c>
      <c r="D615" s="6">
        <f t="shared" ca="1" si="118"/>
        <v>7</v>
      </c>
      <c r="E615" s="10">
        <f ca="1">VLOOKUP(C615,Vakantie!O:O,1,1)</f>
        <v>45479</v>
      </c>
      <c r="F615" s="10">
        <f ca="1">INDEX(Vakantie!P:P,MATCH(E615,Vakantie!O:O,0))</f>
        <v>45522</v>
      </c>
      <c r="G615" s="6" t="str">
        <f ca="1">INDEX(Vakantie!Q:Q,MATCH(E615,Vakantie!O:O,0))</f>
        <v>Zomer</v>
      </c>
      <c r="H615" s="6">
        <f t="shared" ca="1" si="119"/>
        <v>1</v>
      </c>
      <c r="I615" s="6">
        <f ca="1">IFERROR(  MIN(1, VLOOKUP(C615,Vakantie!Z:Z,1,0)   ),0)</f>
        <v>0</v>
      </c>
      <c r="J615" s="6">
        <f t="shared" ca="1" si="111"/>
        <v>0</v>
      </c>
      <c r="K615" s="6">
        <f t="shared" si="112"/>
        <v>0</v>
      </c>
      <c r="L615" s="10">
        <f ca="1">VLOOKUP(C615,Zwangerschapsverlof!$B$66:$B$72,1,1)</f>
        <v>0</v>
      </c>
      <c r="M615" s="10">
        <f ca="1">INDEX(Zwangerschapsverlof!$C$66:$C$72,N615)</f>
        <v>0</v>
      </c>
      <c r="N615" s="89">
        <f ca="1">MATCH(L615,Zwangerschapsverlof!$B$66:$B$72,0)</f>
        <v>1</v>
      </c>
      <c r="O615" s="6">
        <f t="shared" ca="1" si="120"/>
        <v>0</v>
      </c>
      <c r="P615" s="10">
        <f ca="1">VLOOKUP(C615,Zwangerschapsverlof!$B$80:$B$86,1,1)</f>
        <v>0</v>
      </c>
      <c r="Q615" s="10">
        <f ca="1">INDEX(Zwangerschapsverlof!$C$80:$C$86,R615)</f>
        <v>0</v>
      </c>
      <c r="R615" s="89">
        <f ca="1">MATCH(P615,Zwangerschapsverlof!$B$80:$B$86,0)</f>
        <v>1</v>
      </c>
      <c r="S615" s="6">
        <f t="shared" ca="1" si="121"/>
        <v>0</v>
      </c>
      <c r="T615" s="37">
        <f t="shared" ca="1" si="113"/>
        <v>0</v>
      </c>
      <c r="U615" s="49">
        <f t="shared" si="114"/>
        <v>0</v>
      </c>
      <c r="V615" s="37">
        <f ca="1">IF(AND(H615=0,I615=0,O615=1),INDEX(Zwangerschapsverlof!$B$66:$K$72,N615,3+D615),0)</f>
        <v>0</v>
      </c>
      <c r="W615" s="37">
        <f ca="1">IF(AND(H615=0,I615=0,S615=1),INDEX(Zwangerschapsverlof!$B$80:$K$86,R615,3+D615),0)</f>
        <v>0</v>
      </c>
      <c r="X615" s="110">
        <f t="shared" ca="1" si="115"/>
        <v>18</v>
      </c>
    </row>
    <row r="616" spans="2:24">
      <c r="B616" s="48">
        <f t="shared" ca="1" si="117"/>
        <v>45488</v>
      </c>
      <c r="C616" s="10">
        <f t="shared" ca="1" si="116"/>
        <v>45488</v>
      </c>
      <c r="D616" s="6">
        <f t="shared" ca="1" si="118"/>
        <v>1</v>
      </c>
      <c r="E616" s="10">
        <f ca="1">VLOOKUP(C616,Vakantie!O:O,1,1)</f>
        <v>45479</v>
      </c>
      <c r="F616" s="10">
        <f ca="1">INDEX(Vakantie!P:P,MATCH(E616,Vakantie!O:O,0))</f>
        <v>45522</v>
      </c>
      <c r="G616" s="6" t="str">
        <f ca="1">INDEX(Vakantie!Q:Q,MATCH(E616,Vakantie!O:O,0))</f>
        <v>Zomer</v>
      </c>
      <c r="H616" s="6">
        <f t="shared" ca="1" si="119"/>
        <v>1</v>
      </c>
      <c r="I616" s="6">
        <f ca="1">IFERROR(  MIN(1, VLOOKUP(C616,Vakantie!Z:Z,1,0)   ),0)</f>
        <v>0</v>
      </c>
      <c r="J616" s="6">
        <f t="shared" ca="1" si="111"/>
        <v>0</v>
      </c>
      <c r="K616" s="6">
        <f t="shared" si="112"/>
        <v>0</v>
      </c>
      <c r="L616" s="10">
        <f ca="1">VLOOKUP(C616,Zwangerschapsverlof!$B$66:$B$72,1,1)</f>
        <v>0</v>
      </c>
      <c r="M616" s="10">
        <f ca="1">INDEX(Zwangerschapsverlof!$C$66:$C$72,N616)</f>
        <v>0</v>
      </c>
      <c r="N616" s="89">
        <f ca="1">MATCH(L616,Zwangerschapsverlof!$B$66:$B$72,0)</f>
        <v>1</v>
      </c>
      <c r="O616" s="6">
        <f t="shared" ca="1" si="120"/>
        <v>0</v>
      </c>
      <c r="P616" s="10">
        <f ca="1">VLOOKUP(C616,Zwangerschapsverlof!$B$80:$B$86,1,1)</f>
        <v>0</v>
      </c>
      <c r="Q616" s="10">
        <f ca="1">INDEX(Zwangerschapsverlof!$C$80:$C$86,R616)</f>
        <v>0</v>
      </c>
      <c r="R616" s="89">
        <f ca="1">MATCH(P616,Zwangerschapsverlof!$B$80:$B$86,0)</f>
        <v>1</v>
      </c>
      <c r="S616" s="6">
        <f t="shared" ca="1" si="121"/>
        <v>0</v>
      </c>
      <c r="T616" s="37">
        <f t="shared" ca="1" si="113"/>
        <v>0</v>
      </c>
      <c r="U616" s="49">
        <f t="shared" si="114"/>
        <v>0</v>
      </c>
      <c r="V616" s="37">
        <f ca="1">IF(AND(H616=0,I616=0,O616=1),INDEX(Zwangerschapsverlof!$B$66:$K$72,N616,3+D616),0)</f>
        <v>0</v>
      </c>
      <c r="W616" s="37">
        <f ca="1">IF(AND(H616=0,I616=0,S616=1),INDEX(Zwangerschapsverlof!$B$80:$K$86,R616,3+D616),0)</f>
        <v>0</v>
      </c>
      <c r="X616" s="110">
        <f t="shared" ca="1" si="115"/>
        <v>18</v>
      </c>
    </row>
    <row r="617" spans="2:24">
      <c r="B617" s="48">
        <f t="shared" ca="1" si="117"/>
        <v>45489</v>
      </c>
      <c r="C617" s="10">
        <f t="shared" ca="1" si="116"/>
        <v>45489</v>
      </c>
      <c r="D617" s="6">
        <f t="shared" ca="1" si="118"/>
        <v>2</v>
      </c>
      <c r="E617" s="10">
        <f ca="1">VLOOKUP(C617,Vakantie!O:O,1,1)</f>
        <v>45479</v>
      </c>
      <c r="F617" s="10">
        <f ca="1">INDEX(Vakantie!P:P,MATCH(E617,Vakantie!O:O,0))</f>
        <v>45522</v>
      </c>
      <c r="G617" s="6" t="str">
        <f ca="1">INDEX(Vakantie!Q:Q,MATCH(E617,Vakantie!O:O,0))</f>
        <v>Zomer</v>
      </c>
      <c r="H617" s="6">
        <f t="shared" ca="1" si="119"/>
        <v>1</v>
      </c>
      <c r="I617" s="6">
        <f ca="1">IFERROR(  MIN(1, VLOOKUP(C617,Vakantie!Z:Z,1,0)   ),0)</f>
        <v>0</v>
      </c>
      <c r="J617" s="6">
        <f t="shared" ca="1" si="111"/>
        <v>0</v>
      </c>
      <c r="K617" s="6">
        <f t="shared" si="112"/>
        <v>0</v>
      </c>
      <c r="L617" s="10">
        <f ca="1">VLOOKUP(C617,Zwangerschapsverlof!$B$66:$B$72,1,1)</f>
        <v>0</v>
      </c>
      <c r="M617" s="10">
        <f ca="1">INDEX(Zwangerschapsverlof!$C$66:$C$72,N617)</f>
        <v>0</v>
      </c>
      <c r="N617" s="89">
        <f ca="1">MATCH(L617,Zwangerschapsverlof!$B$66:$B$72,0)</f>
        <v>1</v>
      </c>
      <c r="O617" s="6">
        <f t="shared" ca="1" si="120"/>
        <v>0</v>
      </c>
      <c r="P617" s="10">
        <f ca="1">VLOOKUP(C617,Zwangerschapsverlof!$B$80:$B$86,1,1)</f>
        <v>0</v>
      </c>
      <c r="Q617" s="10">
        <f ca="1">INDEX(Zwangerschapsverlof!$C$80:$C$86,R617)</f>
        <v>0</v>
      </c>
      <c r="R617" s="89">
        <f ca="1">MATCH(P617,Zwangerschapsverlof!$B$80:$B$86,0)</f>
        <v>1</v>
      </c>
      <c r="S617" s="6">
        <f t="shared" ca="1" si="121"/>
        <v>0</v>
      </c>
      <c r="T617" s="37">
        <f t="shared" ca="1" si="113"/>
        <v>0</v>
      </c>
      <c r="U617" s="49">
        <f t="shared" si="114"/>
        <v>0</v>
      </c>
      <c r="V617" s="37">
        <f ca="1">IF(AND(H617=0,I617=0,O617=1),INDEX(Zwangerschapsverlof!$B$66:$K$72,N617,3+D617),0)</f>
        <v>0</v>
      </c>
      <c r="W617" s="37">
        <f ca="1">IF(AND(H617=0,I617=0,S617=1),INDEX(Zwangerschapsverlof!$B$80:$K$86,R617,3+D617),0)</f>
        <v>0</v>
      </c>
      <c r="X617" s="110">
        <f t="shared" ca="1" si="115"/>
        <v>18</v>
      </c>
    </row>
    <row r="618" spans="2:24">
      <c r="B618" s="48">
        <f t="shared" ca="1" si="117"/>
        <v>45490</v>
      </c>
      <c r="C618" s="10">
        <f t="shared" ca="1" si="116"/>
        <v>45490</v>
      </c>
      <c r="D618" s="6">
        <f t="shared" ca="1" si="118"/>
        <v>3</v>
      </c>
      <c r="E618" s="10">
        <f ca="1">VLOOKUP(C618,Vakantie!O:O,1,1)</f>
        <v>45479</v>
      </c>
      <c r="F618" s="10">
        <f ca="1">INDEX(Vakantie!P:P,MATCH(E618,Vakantie!O:O,0))</f>
        <v>45522</v>
      </c>
      <c r="G618" s="6" t="str">
        <f ca="1">INDEX(Vakantie!Q:Q,MATCH(E618,Vakantie!O:O,0))</f>
        <v>Zomer</v>
      </c>
      <c r="H618" s="6">
        <f t="shared" ca="1" si="119"/>
        <v>1</v>
      </c>
      <c r="I618" s="6">
        <f ca="1">IFERROR(  MIN(1, VLOOKUP(C618,Vakantie!Z:Z,1,0)   ),0)</f>
        <v>0</v>
      </c>
      <c r="J618" s="6">
        <f t="shared" ca="1" si="111"/>
        <v>0</v>
      </c>
      <c r="K618" s="6">
        <f t="shared" si="112"/>
        <v>0</v>
      </c>
      <c r="L618" s="10">
        <f ca="1">VLOOKUP(C618,Zwangerschapsverlof!$B$66:$B$72,1,1)</f>
        <v>0</v>
      </c>
      <c r="M618" s="10">
        <f ca="1">INDEX(Zwangerschapsverlof!$C$66:$C$72,N618)</f>
        <v>0</v>
      </c>
      <c r="N618" s="89">
        <f ca="1">MATCH(L618,Zwangerschapsverlof!$B$66:$B$72,0)</f>
        <v>1</v>
      </c>
      <c r="O618" s="6">
        <f t="shared" ca="1" si="120"/>
        <v>0</v>
      </c>
      <c r="P618" s="10">
        <f ca="1">VLOOKUP(C618,Zwangerschapsverlof!$B$80:$B$86,1,1)</f>
        <v>0</v>
      </c>
      <c r="Q618" s="10">
        <f ca="1">INDEX(Zwangerschapsverlof!$C$80:$C$86,R618)</f>
        <v>0</v>
      </c>
      <c r="R618" s="89">
        <f ca="1">MATCH(P618,Zwangerschapsverlof!$B$80:$B$86,0)</f>
        <v>1</v>
      </c>
      <c r="S618" s="6">
        <f t="shared" ca="1" si="121"/>
        <v>0</v>
      </c>
      <c r="T618" s="37">
        <f t="shared" ca="1" si="113"/>
        <v>0</v>
      </c>
      <c r="U618" s="49">
        <f t="shared" si="114"/>
        <v>0</v>
      </c>
      <c r="V618" s="37">
        <f ca="1">IF(AND(H618=0,I618=0,O618=1),INDEX(Zwangerschapsverlof!$B$66:$K$72,N618,3+D618),0)</f>
        <v>0</v>
      </c>
      <c r="W618" s="37">
        <f ca="1">IF(AND(H618=0,I618=0,S618=1),INDEX(Zwangerschapsverlof!$B$80:$K$86,R618,3+D618),0)</f>
        <v>0</v>
      </c>
      <c r="X618" s="110">
        <f t="shared" ca="1" si="115"/>
        <v>18</v>
      </c>
    </row>
    <row r="619" spans="2:24">
      <c r="B619" s="48">
        <f t="shared" ca="1" si="117"/>
        <v>45491</v>
      </c>
      <c r="C619" s="10">
        <f t="shared" ca="1" si="116"/>
        <v>45491</v>
      </c>
      <c r="D619" s="6">
        <f t="shared" ca="1" si="118"/>
        <v>4</v>
      </c>
      <c r="E619" s="10">
        <f ca="1">VLOOKUP(C619,Vakantie!O:O,1,1)</f>
        <v>45479</v>
      </c>
      <c r="F619" s="10">
        <f ca="1">INDEX(Vakantie!P:P,MATCH(E619,Vakantie!O:O,0))</f>
        <v>45522</v>
      </c>
      <c r="G619" s="6" t="str">
        <f ca="1">INDEX(Vakantie!Q:Q,MATCH(E619,Vakantie!O:O,0))</f>
        <v>Zomer</v>
      </c>
      <c r="H619" s="6">
        <f t="shared" ca="1" si="119"/>
        <v>1</v>
      </c>
      <c r="I619" s="6">
        <f ca="1">IFERROR(  MIN(1, VLOOKUP(C619,Vakantie!Z:Z,1,0)   ),0)</f>
        <v>0</v>
      </c>
      <c r="J619" s="6">
        <f t="shared" ca="1" si="111"/>
        <v>0</v>
      </c>
      <c r="K619" s="6">
        <f t="shared" si="112"/>
        <v>0</v>
      </c>
      <c r="L619" s="10">
        <f ca="1">VLOOKUP(C619,Zwangerschapsverlof!$B$66:$B$72,1,1)</f>
        <v>0</v>
      </c>
      <c r="M619" s="10">
        <f ca="1">INDEX(Zwangerschapsverlof!$C$66:$C$72,N619)</f>
        <v>0</v>
      </c>
      <c r="N619" s="89">
        <f ca="1">MATCH(L619,Zwangerschapsverlof!$B$66:$B$72,0)</f>
        <v>1</v>
      </c>
      <c r="O619" s="6">
        <f t="shared" ca="1" si="120"/>
        <v>0</v>
      </c>
      <c r="P619" s="10">
        <f ca="1">VLOOKUP(C619,Zwangerschapsverlof!$B$80:$B$86,1,1)</f>
        <v>0</v>
      </c>
      <c r="Q619" s="10">
        <f ca="1">INDEX(Zwangerschapsverlof!$C$80:$C$86,R619)</f>
        <v>0</v>
      </c>
      <c r="R619" s="89">
        <f ca="1">MATCH(P619,Zwangerschapsverlof!$B$80:$B$86,0)</f>
        <v>1</v>
      </c>
      <c r="S619" s="6">
        <f t="shared" ca="1" si="121"/>
        <v>0</v>
      </c>
      <c r="T619" s="37">
        <f t="shared" ca="1" si="113"/>
        <v>0</v>
      </c>
      <c r="U619" s="49">
        <f t="shared" si="114"/>
        <v>0</v>
      </c>
      <c r="V619" s="37">
        <f ca="1">IF(AND(H619=0,I619=0,O619=1),INDEX(Zwangerschapsverlof!$B$66:$K$72,N619,3+D619),0)</f>
        <v>0</v>
      </c>
      <c r="W619" s="37">
        <f ca="1">IF(AND(H619=0,I619=0,S619=1),INDEX(Zwangerschapsverlof!$B$80:$K$86,R619,3+D619),0)</f>
        <v>0</v>
      </c>
      <c r="X619" s="110">
        <f t="shared" ca="1" si="115"/>
        <v>18</v>
      </c>
    </row>
    <row r="620" spans="2:24">
      <c r="B620" s="48">
        <f t="shared" ca="1" si="117"/>
        <v>45492</v>
      </c>
      <c r="C620" s="10">
        <f t="shared" ca="1" si="116"/>
        <v>45492</v>
      </c>
      <c r="D620" s="6">
        <f t="shared" ca="1" si="118"/>
        <v>5</v>
      </c>
      <c r="E620" s="10">
        <f ca="1">VLOOKUP(C620,Vakantie!O:O,1,1)</f>
        <v>45479</v>
      </c>
      <c r="F620" s="10">
        <f ca="1">INDEX(Vakantie!P:P,MATCH(E620,Vakantie!O:O,0))</f>
        <v>45522</v>
      </c>
      <c r="G620" s="6" t="str">
        <f ca="1">INDEX(Vakantie!Q:Q,MATCH(E620,Vakantie!O:O,0))</f>
        <v>Zomer</v>
      </c>
      <c r="H620" s="6">
        <f t="shared" ca="1" si="119"/>
        <v>1</v>
      </c>
      <c r="I620" s="6">
        <f ca="1">IFERROR(  MIN(1, VLOOKUP(C620,Vakantie!Z:Z,1,0)   ),0)</f>
        <v>0</v>
      </c>
      <c r="J620" s="6">
        <f t="shared" ca="1" si="111"/>
        <v>0</v>
      </c>
      <c r="K620" s="6">
        <f t="shared" si="112"/>
        <v>0</v>
      </c>
      <c r="L620" s="10">
        <f ca="1">VLOOKUP(C620,Zwangerschapsverlof!$B$66:$B$72,1,1)</f>
        <v>0</v>
      </c>
      <c r="M620" s="10">
        <f ca="1">INDEX(Zwangerschapsverlof!$C$66:$C$72,N620)</f>
        <v>0</v>
      </c>
      <c r="N620" s="89">
        <f ca="1">MATCH(L620,Zwangerschapsverlof!$B$66:$B$72,0)</f>
        <v>1</v>
      </c>
      <c r="O620" s="6">
        <f t="shared" ca="1" si="120"/>
        <v>0</v>
      </c>
      <c r="P620" s="10">
        <f ca="1">VLOOKUP(C620,Zwangerschapsverlof!$B$80:$B$86,1,1)</f>
        <v>0</v>
      </c>
      <c r="Q620" s="10">
        <f ca="1">INDEX(Zwangerschapsverlof!$C$80:$C$86,R620)</f>
        <v>0</v>
      </c>
      <c r="R620" s="89">
        <f ca="1">MATCH(P620,Zwangerschapsverlof!$B$80:$B$86,0)</f>
        <v>1</v>
      </c>
      <c r="S620" s="6">
        <f t="shared" ca="1" si="121"/>
        <v>0</v>
      </c>
      <c r="T620" s="37">
        <f t="shared" ca="1" si="113"/>
        <v>0</v>
      </c>
      <c r="U620" s="49">
        <f t="shared" si="114"/>
        <v>0</v>
      </c>
      <c r="V620" s="37">
        <f ca="1">IF(AND(H620=0,I620=0,O620=1),INDEX(Zwangerschapsverlof!$B$66:$K$72,N620,3+D620),0)</f>
        <v>0</v>
      </c>
      <c r="W620" s="37">
        <f ca="1">IF(AND(H620=0,I620=0,S620=1),INDEX(Zwangerschapsverlof!$B$80:$K$86,R620,3+D620),0)</f>
        <v>0</v>
      </c>
      <c r="X620" s="110">
        <f t="shared" ca="1" si="115"/>
        <v>18</v>
      </c>
    </row>
    <row r="621" spans="2:24">
      <c r="B621" s="48">
        <f t="shared" ca="1" si="117"/>
        <v>45493</v>
      </c>
      <c r="C621" s="10">
        <f t="shared" ca="1" si="116"/>
        <v>45493</v>
      </c>
      <c r="D621" s="6">
        <f t="shared" ca="1" si="118"/>
        <v>6</v>
      </c>
      <c r="E621" s="10">
        <f ca="1">VLOOKUP(C621,Vakantie!O:O,1,1)</f>
        <v>45479</v>
      </c>
      <c r="F621" s="10">
        <f ca="1">INDEX(Vakantie!P:P,MATCH(E621,Vakantie!O:O,0))</f>
        <v>45522</v>
      </c>
      <c r="G621" s="6" t="str">
        <f ca="1">INDEX(Vakantie!Q:Q,MATCH(E621,Vakantie!O:O,0))</f>
        <v>Zomer</v>
      </c>
      <c r="H621" s="6">
        <f t="shared" ca="1" si="119"/>
        <v>1</v>
      </c>
      <c r="I621" s="6">
        <f ca="1">IFERROR(  MIN(1, VLOOKUP(C621,Vakantie!Z:Z,1,0)   ),0)</f>
        <v>0</v>
      </c>
      <c r="J621" s="6">
        <f t="shared" ca="1" si="111"/>
        <v>0</v>
      </c>
      <c r="K621" s="6">
        <f t="shared" si="112"/>
        <v>0</v>
      </c>
      <c r="L621" s="10">
        <f ca="1">VLOOKUP(C621,Zwangerschapsverlof!$B$66:$B$72,1,1)</f>
        <v>0</v>
      </c>
      <c r="M621" s="10">
        <f ca="1">INDEX(Zwangerschapsverlof!$C$66:$C$72,N621)</f>
        <v>0</v>
      </c>
      <c r="N621" s="89">
        <f ca="1">MATCH(L621,Zwangerschapsverlof!$B$66:$B$72,0)</f>
        <v>1</v>
      </c>
      <c r="O621" s="6">
        <f t="shared" ca="1" si="120"/>
        <v>0</v>
      </c>
      <c r="P621" s="10">
        <f ca="1">VLOOKUP(C621,Zwangerschapsverlof!$B$80:$B$86,1,1)</f>
        <v>0</v>
      </c>
      <c r="Q621" s="10">
        <f ca="1">INDEX(Zwangerschapsverlof!$C$80:$C$86,R621)</f>
        <v>0</v>
      </c>
      <c r="R621" s="89">
        <f ca="1">MATCH(P621,Zwangerschapsverlof!$B$80:$B$86,0)</f>
        <v>1</v>
      </c>
      <c r="S621" s="6">
        <f t="shared" ca="1" si="121"/>
        <v>0</v>
      </c>
      <c r="T621" s="37">
        <f t="shared" ca="1" si="113"/>
        <v>0</v>
      </c>
      <c r="U621" s="49">
        <f t="shared" si="114"/>
        <v>0</v>
      </c>
      <c r="V621" s="37">
        <f ca="1">IF(AND(H621=0,I621=0,O621=1),INDEX(Zwangerschapsverlof!$B$66:$K$72,N621,3+D621),0)</f>
        <v>0</v>
      </c>
      <c r="W621" s="37">
        <f ca="1">IF(AND(H621=0,I621=0,S621=1),INDEX(Zwangerschapsverlof!$B$80:$K$86,R621,3+D621),0)</f>
        <v>0</v>
      </c>
      <c r="X621" s="110">
        <f t="shared" ca="1" si="115"/>
        <v>18</v>
      </c>
    </row>
    <row r="622" spans="2:24">
      <c r="B622" s="48">
        <f t="shared" ca="1" si="117"/>
        <v>45494</v>
      </c>
      <c r="C622" s="10">
        <f t="shared" ca="1" si="116"/>
        <v>45494</v>
      </c>
      <c r="D622" s="6">
        <f t="shared" ca="1" si="118"/>
        <v>7</v>
      </c>
      <c r="E622" s="10">
        <f ca="1">VLOOKUP(C622,Vakantie!O:O,1,1)</f>
        <v>45479</v>
      </c>
      <c r="F622" s="10">
        <f ca="1">INDEX(Vakantie!P:P,MATCH(E622,Vakantie!O:O,0))</f>
        <v>45522</v>
      </c>
      <c r="G622" s="6" t="str">
        <f ca="1">INDEX(Vakantie!Q:Q,MATCH(E622,Vakantie!O:O,0))</f>
        <v>Zomer</v>
      </c>
      <c r="H622" s="6">
        <f t="shared" ca="1" si="119"/>
        <v>1</v>
      </c>
      <c r="I622" s="6">
        <f ca="1">IFERROR(  MIN(1, VLOOKUP(C622,Vakantie!Z:Z,1,0)   ),0)</f>
        <v>0</v>
      </c>
      <c r="J622" s="6">
        <f t="shared" ca="1" si="111"/>
        <v>0</v>
      </c>
      <c r="K622" s="6">
        <f t="shared" si="112"/>
        <v>0</v>
      </c>
      <c r="L622" s="10">
        <f ca="1">VLOOKUP(C622,Zwangerschapsverlof!$B$66:$B$72,1,1)</f>
        <v>0</v>
      </c>
      <c r="M622" s="10">
        <f ca="1">INDEX(Zwangerschapsverlof!$C$66:$C$72,N622)</f>
        <v>0</v>
      </c>
      <c r="N622" s="89">
        <f ca="1">MATCH(L622,Zwangerschapsverlof!$B$66:$B$72,0)</f>
        <v>1</v>
      </c>
      <c r="O622" s="6">
        <f t="shared" ca="1" si="120"/>
        <v>0</v>
      </c>
      <c r="P622" s="10">
        <f ca="1">VLOOKUP(C622,Zwangerschapsverlof!$B$80:$B$86,1,1)</f>
        <v>0</v>
      </c>
      <c r="Q622" s="10">
        <f ca="1">INDEX(Zwangerschapsverlof!$C$80:$C$86,R622)</f>
        <v>0</v>
      </c>
      <c r="R622" s="89">
        <f ca="1">MATCH(P622,Zwangerschapsverlof!$B$80:$B$86,0)</f>
        <v>1</v>
      </c>
      <c r="S622" s="6">
        <f t="shared" ca="1" si="121"/>
        <v>0</v>
      </c>
      <c r="T622" s="37">
        <f t="shared" ca="1" si="113"/>
        <v>0</v>
      </c>
      <c r="U622" s="49">
        <f t="shared" si="114"/>
        <v>0</v>
      </c>
      <c r="V622" s="37">
        <f ca="1">IF(AND(H622=0,I622=0,O622=1),INDEX(Zwangerschapsverlof!$B$66:$K$72,N622,3+D622),0)</f>
        <v>0</v>
      </c>
      <c r="W622" s="37">
        <f ca="1">IF(AND(H622=0,I622=0,S622=1),INDEX(Zwangerschapsverlof!$B$80:$K$86,R622,3+D622),0)</f>
        <v>0</v>
      </c>
      <c r="X622" s="110">
        <f t="shared" ca="1" si="115"/>
        <v>18</v>
      </c>
    </row>
    <row r="623" spans="2:24">
      <c r="B623" s="48">
        <f t="shared" ca="1" si="117"/>
        <v>45495</v>
      </c>
      <c r="C623" s="10">
        <f t="shared" ca="1" si="116"/>
        <v>45495</v>
      </c>
      <c r="D623" s="6">
        <f t="shared" ca="1" si="118"/>
        <v>1</v>
      </c>
      <c r="E623" s="10">
        <f ca="1">VLOOKUP(C623,Vakantie!O:O,1,1)</f>
        <v>45479</v>
      </c>
      <c r="F623" s="10">
        <f ca="1">INDEX(Vakantie!P:P,MATCH(E623,Vakantie!O:O,0))</f>
        <v>45522</v>
      </c>
      <c r="G623" s="6" t="str">
        <f ca="1">INDEX(Vakantie!Q:Q,MATCH(E623,Vakantie!O:O,0))</f>
        <v>Zomer</v>
      </c>
      <c r="H623" s="6">
        <f t="shared" ca="1" si="119"/>
        <v>1</v>
      </c>
      <c r="I623" s="6">
        <f ca="1">IFERROR(  MIN(1, VLOOKUP(C623,Vakantie!Z:Z,1,0)   ),0)</f>
        <v>0</v>
      </c>
      <c r="J623" s="6">
        <f t="shared" ca="1" si="111"/>
        <v>0</v>
      </c>
      <c r="K623" s="6">
        <f t="shared" si="112"/>
        <v>0</v>
      </c>
      <c r="L623" s="10">
        <f ca="1">VLOOKUP(C623,Zwangerschapsverlof!$B$66:$B$72,1,1)</f>
        <v>0</v>
      </c>
      <c r="M623" s="10">
        <f ca="1">INDEX(Zwangerschapsverlof!$C$66:$C$72,N623)</f>
        <v>0</v>
      </c>
      <c r="N623" s="89">
        <f ca="1">MATCH(L623,Zwangerschapsverlof!$B$66:$B$72,0)</f>
        <v>1</v>
      </c>
      <c r="O623" s="6">
        <f t="shared" ca="1" si="120"/>
        <v>0</v>
      </c>
      <c r="P623" s="10">
        <f ca="1">VLOOKUP(C623,Zwangerschapsverlof!$B$80:$B$86,1,1)</f>
        <v>0</v>
      </c>
      <c r="Q623" s="10">
        <f ca="1">INDEX(Zwangerschapsverlof!$C$80:$C$86,R623)</f>
        <v>0</v>
      </c>
      <c r="R623" s="89">
        <f ca="1">MATCH(P623,Zwangerschapsverlof!$B$80:$B$86,0)</f>
        <v>1</v>
      </c>
      <c r="S623" s="6">
        <f t="shared" ca="1" si="121"/>
        <v>0</v>
      </c>
      <c r="T623" s="37">
        <f t="shared" ca="1" si="113"/>
        <v>0</v>
      </c>
      <c r="U623" s="49">
        <f t="shared" si="114"/>
        <v>0</v>
      </c>
      <c r="V623" s="37">
        <f ca="1">IF(AND(H623=0,I623=0,O623=1),INDEX(Zwangerschapsverlof!$B$66:$K$72,N623,3+D623),0)</f>
        <v>0</v>
      </c>
      <c r="W623" s="37">
        <f ca="1">IF(AND(H623=0,I623=0,S623=1),INDEX(Zwangerschapsverlof!$B$80:$K$86,R623,3+D623),0)</f>
        <v>0</v>
      </c>
      <c r="X623" s="110">
        <f t="shared" ca="1" si="115"/>
        <v>18</v>
      </c>
    </row>
    <row r="624" spans="2:24">
      <c r="B624" s="48">
        <f t="shared" ca="1" si="117"/>
        <v>45496</v>
      </c>
      <c r="C624" s="10">
        <f t="shared" ca="1" si="116"/>
        <v>45496</v>
      </c>
      <c r="D624" s="6">
        <f t="shared" ca="1" si="118"/>
        <v>2</v>
      </c>
      <c r="E624" s="10">
        <f ca="1">VLOOKUP(C624,Vakantie!O:O,1,1)</f>
        <v>45479</v>
      </c>
      <c r="F624" s="10">
        <f ca="1">INDEX(Vakantie!P:P,MATCH(E624,Vakantie!O:O,0))</f>
        <v>45522</v>
      </c>
      <c r="G624" s="6" t="str">
        <f ca="1">INDEX(Vakantie!Q:Q,MATCH(E624,Vakantie!O:O,0))</f>
        <v>Zomer</v>
      </c>
      <c r="H624" s="6">
        <f t="shared" ca="1" si="119"/>
        <v>1</v>
      </c>
      <c r="I624" s="6">
        <f ca="1">IFERROR(  MIN(1, VLOOKUP(C624,Vakantie!Z:Z,1,0)   ),0)</f>
        <v>0</v>
      </c>
      <c r="J624" s="6">
        <f t="shared" ca="1" si="111"/>
        <v>0</v>
      </c>
      <c r="K624" s="6">
        <f t="shared" si="112"/>
        <v>0</v>
      </c>
      <c r="L624" s="10">
        <f ca="1">VLOOKUP(C624,Zwangerschapsverlof!$B$66:$B$72,1,1)</f>
        <v>0</v>
      </c>
      <c r="M624" s="10">
        <f ca="1">INDEX(Zwangerschapsverlof!$C$66:$C$72,N624)</f>
        <v>0</v>
      </c>
      <c r="N624" s="89">
        <f ca="1">MATCH(L624,Zwangerschapsverlof!$B$66:$B$72,0)</f>
        <v>1</v>
      </c>
      <c r="O624" s="6">
        <f t="shared" ca="1" si="120"/>
        <v>0</v>
      </c>
      <c r="P624" s="10">
        <f ca="1">VLOOKUP(C624,Zwangerschapsverlof!$B$80:$B$86,1,1)</f>
        <v>0</v>
      </c>
      <c r="Q624" s="10">
        <f ca="1">INDEX(Zwangerschapsverlof!$C$80:$C$86,R624)</f>
        <v>0</v>
      </c>
      <c r="R624" s="89">
        <f ca="1">MATCH(P624,Zwangerschapsverlof!$B$80:$B$86,0)</f>
        <v>1</v>
      </c>
      <c r="S624" s="6">
        <f t="shared" ca="1" si="121"/>
        <v>0</v>
      </c>
      <c r="T624" s="37">
        <f t="shared" ca="1" si="113"/>
        <v>0</v>
      </c>
      <c r="U624" s="49">
        <f t="shared" si="114"/>
        <v>0</v>
      </c>
      <c r="V624" s="37">
        <f ca="1">IF(AND(H624=0,I624=0,O624=1),INDEX(Zwangerschapsverlof!$B$66:$K$72,N624,3+D624),0)</f>
        <v>0</v>
      </c>
      <c r="W624" s="37">
        <f ca="1">IF(AND(H624=0,I624=0,S624=1),INDEX(Zwangerschapsverlof!$B$80:$K$86,R624,3+D624),0)</f>
        <v>0</v>
      </c>
      <c r="X624" s="110">
        <f t="shared" ca="1" si="115"/>
        <v>18</v>
      </c>
    </row>
    <row r="625" spans="2:24">
      <c r="B625" s="48">
        <f t="shared" ca="1" si="117"/>
        <v>45497</v>
      </c>
      <c r="C625" s="10">
        <f t="shared" ca="1" si="116"/>
        <v>45497</v>
      </c>
      <c r="D625" s="6">
        <f t="shared" ca="1" si="118"/>
        <v>3</v>
      </c>
      <c r="E625" s="10">
        <f ca="1">VLOOKUP(C625,Vakantie!O:O,1,1)</f>
        <v>45479</v>
      </c>
      <c r="F625" s="10">
        <f ca="1">INDEX(Vakantie!P:P,MATCH(E625,Vakantie!O:O,0))</f>
        <v>45522</v>
      </c>
      <c r="G625" s="6" t="str">
        <f ca="1">INDEX(Vakantie!Q:Q,MATCH(E625,Vakantie!O:O,0))</f>
        <v>Zomer</v>
      </c>
      <c r="H625" s="6">
        <f t="shared" ca="1" si="119"/>
        <v>1</v>
      </c>
      <c r="I625" s="6">
        <f ca="1">IFERROR(  MIN(1, VLOOKUP(C625,Vakantie!Z:Z,1,0)   ),0)</f>
        <v>0</v>
      </c>
      <c r="J625" s="6">
        <f t="shared" ca="1" si="111"/>
        <v>0</v>
      </c>
      <c r="K625" s="6">
        <f t="shared" si="112"/>
        <v>0</v>
      </c>
      <c r="L625" s="10">
        <f ca="1">VLOOKUP(C625,Zwangerschapsverlof!$B$66:$B$72,1,1)</f>
        <v>0</v>
      </c>
      <c r="M625" s="10">
        <f ca="1">INDEX(Zwangerschapsverlof!$C$66:$C$72,N625)</f>
        <v>0</v>
      </c>
      <c r="N625" s="89">
        <f ca="1">MATCH(L625,Zwangerschapsverlof!$B$66:$B$72,0)</f>
        <v>1</v>
      </c>
      <c r="O625" s="6">
        <f t="shared" ca="1" si="120"/>
        <v>0</v>
      </c>
      <c r="P625" s="10">
        <f ca="1">VLOOKUP(C625,Zwangerschapsverlof!$B$80:$B$86,1,1)</f>
        <v>0</v>
      </c>
      <c r="Q625" s="10">
        <f ca="1">INDEX(Zwangerschapsverlof!$C$80:$C$86,R625)</f>
        <v>0</v>
      </c>
      <c r="R625" s="89">
        <f ca="1">MATCH(P625,Zwangerschapsverlof!$B$80:$B$86,0)</f>
        <v>1</v>
      </c>
      <c r="S625" s="6">
        <f t="shared" ca="1" si="121"/>
        <v>0</v>
      </c>
      <c r="T625" s="37">
        <f t="shared" ca="1" si="113"/>
        <v>0</v>
      </c>
      <c r="U625" s="49">
        <f t="shared" si="114"/>
        <v>0</v>
      </c>
      <c r="V625" s="37">
        <f ca="1">IF(AND(H625=0,I625=0,O625=1),INDEX(Zwangerschapsverlof!$B$66:$K$72,N625,3+D625),0)</f>
        <v>0</v>
      </c>
      <c r="W625" s="37">
        <f ca="1">IF(AND(H625=0,I625=0,S625=1),INDEX(Zwangerschapsverlof!$B$80:$K$86,R625,3+D625),0)</f>
        <v>0</v>
      </c>
      <c r="X625" s="110">
        <f t="shared" ca="1" si="115"/>
        <v>18</v>
      </c>
    </row>
    <row r="626" spans="2:24">
      <c r="B626" s="48">
        <f t="shared" ca="1" si="117"/>
        <v>45498</v>
      </c>
      <c r="C626" s="10">
        <f t="shared" ca="1" si="116"/>
        <v>45498</v>
      </c>
      <c r="D626" s="6">
        <f t="shared" ca="1" si="118"/>
        <v>4</v>
      </c>
      <c r="E626" s="10">
        <f ca="1">VLOOKUP(C626,Vakantie!O:O,1,1)</f>
        <v>45479</v>
      </c>
      <c r="F626" s="10">
        <f ca="1">INDEX(Vakantie!P:P,MATCH(E626,Vakantie!O:O,0))</f>
        <v>45522</v>
      </c>
      <c r="G626" s="6" t="str">
        <f ca="1">INDEX(Vakantie!Q:Q,MATCH(E626,Vakantie!O:O,0))</f>
        <v>Zomer</v>
      </c>
      <c r="H626" s="6">
        <f t="shared" ca="1" si="119"/>
        <v>1</v>
      </c>
      <c r="I626" s="6">
        <f ca="1">IFERROR(  MIN(1, VLOOKUP(C626,Vakantie!Z:Z,1,0)   ),0)</f>
        <v>0</v>
      </c>
      <c r="J626" s="6">
        <f t="shared" ca="1" si="111"/>
        <v>0</v>
      </c>
      <c r="K626" s="6">
        <f t="shared" si="112"/>
        <v>0</v>
      </c>
      <c r="L626" s="10">
        <f ca="1">VLOOKUP(C626,Zwangerschapsverlof!$B$66:$B$72,1,1)</f>
        <v>0</v>
      </c>
      <c r="M626" s="10">
        <f ca="1">INDEX(Zwangerschapsverlof!$C$66:$C$72,N626)</f>
        <v>0</v>
      </c>
      <c r="N626" s="89">
        <f ca="1">MATCH(L626,Zwangerschapsverlof!$B$66:$B$72,0)</f>
        <v>1</v>
      </c>
      <c r="O626" s="6">
        <f t="shared" ca="1" si="120"/>
        <v>0</v>
      </c>
      <c r="P626" s="10">
        <f ca="1">VLOOKUP(C626,Zwangerschapsverlof!$B$80:$B$86,1,1)</f>
        <v>0</v>
      </c>
      <c r="Q626" s="10">
        <f ca="1">INDEX(Zwangerschapsverlof!$C$80:$C$86,R626)</f>
        <v>0</v>
      </c>
      <c r="R626" s="89">
        <f ca="1">MATCH(P626,Zwangerschapsverlof!$B$80:$B$86,0)</f>
        <v>1</v>
      </c>
      <c r="S626" s="6">
        <f t="shared" ca="1" si="121"/>
        <v>0</v>
      </c>
      <c r="T626" s="37">
        <f t="shared" ca="1" si="113"/>
        <v>0</v>
      </c>
      <c r="U626" s="49">
        <f t="shared" si="114"/>
        <v>0</v>
      </c>
      <c r="V626" s="37">
        <f ca="1">IF(AND(H626=0,I626=0,O626=1),INDEX(Zwangerschapsverlof!$B$66:$K$72,N626,3+D626),0)</f>
        <v>0</v>
      </c>
      <c r="W626" s="37">
        <f ca="1">IF(AND(H626=0,I626=0,S626=1),INDEX(Zwangerschapsverlof!$B$80:$K$86,R626,3+D626),0)</f>
        <v>0</v>
      </c>
      <c r="X626" s="110">
        <f t="shared" ca="1" si="115"/>
        <v>18</v>
      </c>
    </row>
    <row r="627" spans="2:24">
      <c r="B627" s="48">
        <f t="shared" ca="1" si="117"/>
        <v>45499</v>
      </c>
      <c r="C627" s="10">
        <f t="shared" ca="1" si="116"/>
        <v>45499</v>
      </c>
      <c r="D627" s="6">
        <f t="shared" ca="1" si="118"/>
        <v>5</v>
      </c>
      <c r="E627" s="10">
        <f ca="1">VLOOKUP(C627,Vakantie!O:O,1,1)</f>
        <v>45479</v>
      </c>
      <c r="F627" s="10">
        <f ca="1">INDEX(Vakantie!P:P,MATCH(E627,Vakantie!O:O,0))</f>
        <v>45522</v>
      </c>
      <c r="G627" s="6" t="str">
        <f ca="1">INDEX(Vakantie!Q:Q,MATCH(E627,Vakantie!O:O,0))</f>
        <v>Zomer</v>
      </c>
      <c r="H627" s="6">
        <f t="shared" ca="1" si="119"/>
        <v>1</v>
      </c>
      <c r="I627" s="6">
        <f ca="1">IFERROR(  MIN(1, VLOOKUP(C627,Vakantie!Z:Z,1,0)   ),0)</f>
        <v>0</v>
      </c>
      <c r="J627" s="6">
        <f t="shared" ca="1" si="111"/>
        <v>0</v>
      </c>
      <c r="K627" s="6">
        <f t="shared" si="112"/>
        <v>0</v>
      </c>
      <c r="L627" s="10">
        <f ca="1">VLOOKUP(C627,Zwangerschapsverlof!$B$66:$B$72,1,1)</f>
        <v>0</v>
      </c>
      <c r="M627" s="10">
        <f ca="1">INDEX(Zwangerschapsverlof!$C$66:$C$72,N627)</f>
        <v>0</v>
      </c>
      <c r="N627" s="89">
        <f ca="1">MATCH(L627,Zwangerschapsverlof!$B$66:$B$72,0)</f>
        <v>1</v>
      </c>
      <c r="O627" s="6">
        <f t="shared" ca="1" si="120"/>
        <v>0</v>
      </c>
      <c r="P627" s="10">
        <f ca="1">VLOOKUP(C627,Zwangerschapsverlof!$B$80:$B$86,1,1)</f>
        <v>0</v>
      </c>
      <c r="Q627" s="10">
        <f ca="1">INDEX(Zwangerschapsverlof!$C$80:$C$86,R627)</f>
        <v>0</v>
      </c>
      <c r="R627" s="89">
        <f ca="1">MATCH(P627,Zwangerschapsverlof!$B$80:$B$86,0)</f>
        <v>1</v>
      </c>
      <c r="S627" s="6">
        <f t="shared" ca="1" si="121"/>
        <v>0</v>
      </c>
      <c r="T627" s="37">
        <f t="shared" ca="1" si="113"/>
        <v>0</v>
      </c>
      <c r="U627" s="49">
        <f t="shared" si="114"/>
        <v>0</v>
      </c>
      <c r="V627" s="37">
        <f ca="1">IF(AND(H627=0,I627=0,O627=1),INDEX(Zwangerschapsverlof!$B$66:$K$72,N627,3+D627),0)</f>
        <v>0</v>
      </c>
      <c r="W627" s="37">
        <f ca="1">IF(AND(H627=0,I627=0,S627=1),INDEX(Zwangerschapsverlof!$B$80:$K$86,R627,3+D627),0)</f>
        <v>0</v>
      </c>
      <c r="X627" s="110">
        <f t="shared" ca="1" si="115"/>
        <v>18</v>
      </c>
    </row>
    <row r="628" spans="2:24">
      <c r="B628" s="48">
        <f t="shared" ca="1" si="117"/>
        <v>45500</v>
      </c>
      <c r="C628" s="10">
        <f t="shared" ca="1" si="116"/>
        <v>45500</v>
      </c>
      <c r="D628" s="6">
        <f t="shared" ca="1" si="118"/>
        <v>6</v>
      </c>
      <c r="E628" s="10">
        <f ca="1">VLOOKUP(C628,Vakantie!O:O,1,1)</f>
        <v>45479</v>
      </c>
      <c r="F628" s="10">
        <f ca="1">INDEX(Vakantie!P:P,MATCH(E628,Vakantie!O:O,0))</f>
        <v>45522</v>
      </c>
      <c r="G628" s="6" t="str">
        <f ca="1">INDEX(Vakantie!Q:Q,MATCH(E628,Vakantie!O:O,0))</f>
        <v>Zomer</v>
      </c>
      <c r="H628" s="6">
        <f t="shared" ca="1" si="119"/>
        <v>1</v>
      </c>
      <c r="I628" s="6">
        <f ca="1">IFERROR(  MIN(1, VLOOKUP(C628,Vakantie!Z:Z,1,0)   ),0)</f>
        <v>0</v>
      </c>
      <c r="J628" s="6">
        <f t="shared" ca="1" si="111"/>
        <v>0</v>
      </c>
      <c r="K628" s="6">
        <f t="shared" si="112"/>
        <v>0</v>
      </c>
      <c r="L628" s="10">
        <f ca="1">VLOOKUP(C628,Zwangerschapsverlof!$B$66:$B$72,1,1)</f>
        <v>0</v>
      </c>
      <c r="M628" s="10">
        <f ca="1">INDEX(Zwangerschapsverlof!$C$66:$C$72,N628)</f>
        <v>0</v>
      </c>
      <c r="N628" s="89">
        <f ca="1">MATCH(L628,Zwangerschapsverlof!$B$66:$B$72,0)</f>
        <v>1</v>
      </c>
      <c r="O628" s="6">
        <f t="shared" ca="1" si="120"/>
        <v>0</v>
      </c>
      <c r="P628" s="10">
        <f ca="1">VLOOKUP(C628,Zwangerschapsverlof!$B$80:$B$86,1,1)</f>
        <v>0</v>
      </c>
      <c r="Q628" s="10">
        <f ca="1">INDEX(Zwangerschapsverlof!$C$80:$C$86,R628)</f>
        <v>0</v>
      </c>
      <c r="R628" s="89">
        <f ca="1">MATCH(P628,Zwangerschapsverlof!$B$80:$B$86,0)</f>
        <v>1</v>
      </c>
      <c r="S628" s="6">
        <f t="shared" ca="1" si="121"/>
        <v>0</v>
      </c>
      <c r="T628" s="37">
        <f t="shared" ca="1" si="113"/>
        <v>0</v>
      </c>
      <c r="U628" s="49">
        <f t="shared" si="114"/>
        <v>0</v>
      </c>
      <c r="V628" s="37">
        <f ca="1">IF(AND(H628=0,I628=0,O628=1),INDEX(Zwangerschapsverlof!$B$66:$K$72,N628,3+D628),0)</f>
        <v>0</v>
      </c>
      <c r="W628" s="37">
        <f ca="1">IF(AND(H628=0,I628=0,S628=1),INDEX(Zwangerschapsverlof!$B$80:$K$86,R628,3+D628),0)</f>
        <v>0</v>
      </c>
      <c r="X628" s="110">
        <f t="shared" ca="1" si="115"/>
        <v>18</v>
      </c>
    </row>
    <row r="629" spans="2:24">
      <c r="B629" s="48">
        <f t="shared" ca="1" si="117"/>
        <v>45501</v>
      </c>
      <c r="C629" s="10">
        <f t="shared" ca="1" si="116"/>
        <v>45501</v>
      </c>
      <c r="D629" s="6">
        <f t="shared" ca="1" si="118"/>
        <v>7</v>
      </c>
      <c r="E629" s="10">
        <f ca="1">VLOOKUP(C629,Vakantie!O:O,1,1)</f>
        <v>45479</v>
      </c>
      <c r="F629" s="10">
        <f ca="1">INDEX(Vakantie!P:P,MATCH(E629,Vakantie!O:O,0))</f>
        <v>45522</v>
      </c>
      <c r="G629" s="6" t="str">
        <f ca="1">INDEX(Vakantie!Q:Q,MATCH(E629,Vakantie!O:O,0))</f>
        <v>Zomer</v>
      </c>
      <c r="H629" s="6">
        <f t="shared" ca="1" si="119"/>
        <v>1</v>
      </c>
      <c r="I629" s="6">
        <f ca="1">IFERROR(  MIN(1, VLOOKUP(C629,Vakantie!Z:Z,1,0)   ),0)</f>
        <v>0</v>
      </c>
      <c r="J629" s="6">
        <f t="shared" ca="1" si="111"/>
        <v>0</v>
      </c>
      <c r="K629" s="6">
        <f t="shared" si="112"/>
        <v>0</v>
      </c>
      <c r="L629" s="10">
        <f ca="1">VLOOKUP(C629,Zwangerschapsverlof!$B$66:$B$72,1,1)</f>
        <v>0</v>
      </c>
      <c r="M629" s="10">
        <f ca="1">INDEX(Zwangerschapsverlof!$C$66:$C$72,N629)</f>
        <v>0</v>
      </c>
      <c r="N629" s="89">
        <f ca="1">MATCH(L629,Zwangerschapsverlof!$B$66:$B$72,0)</f>
        <v>1</v>
      </c>
      <c r="O629" s="6">
        <f t="shared" ca="1" si="120"/>
        <v>0</v>
      </c>
      <c r="P629" s="10">
        <f ca="1">VLOOKUP(C629,Zwangerschapsverlof!$B$80:$B$86,1,1)</f>
        <v>0</v>
      </c>
      <c r="Q629" s="10">
        <f ca="1">INDEX(Zwangerschapsverlof!$C$80:$C$86,R629)</f>
        <v>0</v>
      </c>
      <c r="R629" s="89">
        <f ca="1">MATCH(P629,Zwangerschapsverlof!$B$80:$B$86,0)</f>
        <v>1</v>
      </c>
      <c r="S629" s="6">
        <f t="shared" ca="1" si="121"/>
        <v>0</v>
      </c>
      <c r="T629" s="37">
        <f t="shared" ca="1" si="113"/>
        <v>0</v>
      </c>
      <c r="U629" s="49">
        <f t="shared" si="114"/>
        <v>0</v>
      </c>
      <c r="V629" s="37">
        <f ca="1">IF(AND(H629=0,I629=0,O629=1),INDEX(Zwangerschapsverlof!$B$66:$K$72,N629,3+D629),0)</f>
        <v>0</v>
      </c>
      <c r="W629" s="37">
        <f ca="1">IF(AND(H629=0,I629=0,S629=1),INDEX(Zwangerschapsverlof!$B$80:$K$86,R629,3+D629),0)</f>
        <v>0</v>
      </c>
      <c r="X629" s="110">
        <f t="shared" ca="1" si="115"/>
        <v>18</v>
      </c>
    </row>
    <row r="630" spans="2:24">
      <c r="B630" s="48">
        <f t="shared" ca="1" si="117"/>
        <v>45502</v>
      </c>
      <c r="C630" s="10">
        <f t="shared" ca="1" si="116"/>
        <v>45502</v>
      </c>
      <c r="D630" s="6">
        <f t="shared" ca="1" si="118"/>
        <v>1</v>
      </c>
      <c r="E630" s="10">
        <f ca="1">VLOOKUP(C630,Vakantie!O:O,1,1)</f>
        <v>45479</v>
      </c>
      <c r="F630" s="10">
        <f ca="1">INDEX(Vakantie!P:P,MATCH(E630,Vakantie!O:O,0))</f>
        <v>45522</v>
      </c>
      <c r="G630" s="6" t="str">
        <f ca="1">INDEX(Vakantie!Q:Q,MATCH(E630,Vakantie!O:O,0))</f>
        <v>Zomer</v>
      </c>
      <c r="H630" s="6">
        <f t="shared" ca="1" si="119"/>
        <v>1</v>
      </c>
      <c r="I630" s="6">
        <f ca="1">IFERROR(  MIN(1, VLOOKUP(C630,Vakantie!Z:Z,1,0)   ),0)</f>
        <v>0</v>
      </c>
      <c r="J630" s="6">
        <f t="shared" ca="1" si="111"/>
        <v>0</v>
      </c>
      <c r="K630" s="6">
        <f t="shared" si="112"/>
        <v>0</v>
      </c>
      <c r="L630" s="10">
        <f ca="1">VLOOKUP(C630,Zwangerschapsverlof!$B$66:$B$72,1,1)</f>
        <v>0</v>
      </c>
      <c r="M630" s="10">
        <f ca="1">INDEX(Zwangerschapsverlof!$C$66:$C$72,N630)</f>
        <v>0</v>
      </c>
      <c r="N630" s="89">
        <f ca="1">MATCH(L630,Zwangerschapsverlof!$B$66:$B$72,0)</f>
        <v>1</v>
      </c>
      <c r="O630" s="6">
        <f t="shared" ca="1" si="120"/>
        <v>0</v>
      </c>
      <c r="P630" s="10">
        <f ca="1">VLOOKUP(C630,Zwangerschapsverlof!$B$80:$B$86,1,1)</f>
        <v>0</v>
      </c>
      <c r="Q630" s="10">
        <f ca="1">INDEX(Zwangerschapsverlof!$C$80:$C$86,R630)</f>
        <v>0</v>
      </c>
      <c r="R630" s="89">
        <f ca="1">MATCH(P630,Zwangerschapsverlof!$B$80:$B$86,0)</f>
        <v>1</v>
      </c>
      <c r="S630" s="6">
        <f t="shared" ca="1" si="121"/>
        <v>0</v>
      </c>
      <c r="T630" s="37">
        <f t="shared" ca="1" si="113"/>
        <v>0</v>
      </c>
      <c r="U630" s="49">
        <f t="shared" si="114"/>
        <v>0</v>
      </c>
      <c r="V630" s="37">
        <f ca="1">IF(AND(H630=0,I630=0,O630=1),INDEX(Zwangerschapsverlof!$B$66:$K$72,N630,3+D630),0)</f>
        <v>0</v>
      </c>
      <c r="W630" s="37">
        <f ca="1">IF(AND(H630=0,I630=0,S630=1),INDEX(Zwangerschapsverlof!$B$80:$K$86,R630,3+D630),0)</f>
        <v>0</v>
      </c>
      <c r="X630" s="110">
        <f t="shared" ca="1" si="115"/>
        <v>18</v>
      </c>
    </row>
    <row r="631" spans="2:24">
      <c r="B631" s="48">
        <f t="shared" ca="1" si="117"/>
        <v>45503</v>
      </c>
      <c r="C631" s="10">
        <f t="shared" ca="1" si="116"/>
        <v>45503</v>
      </c>
      <c r="D631" s="6">
        <f t="shared" ca="1" si="118"/>
        <v>2</v>
      </c>
      <c r="E631" s="10">
        <f ca="1">VLOOKUP(C631,Vakantie!O:O,1,1)</f>
        <v>45479</v>
      </c>
      <c r="F631" s="10">
        <f ca="1">INDEX(Vakantie!P:P,MATCH(E631,Vakantie!O:O,0))</f>
        <v>45522</v>
      </c>
      <c r="G631" s="6" t="str">
        <f ca="1">INDEX(Vakantie!Q:Q,MATCH(E631,Vakantie!O:O,0))</f>
        <v>Zomer</v>
      </c>
      <c r="H631" s="6">
        <f t="shared" ca="1" si="119"/>
        <v>1</v>
      </c>
      <c r="I631" s="6">
        <f ca="1">IFERROR(  MIN(1, VLOOKUP(C631,Vakantie!Z:Z,1,0)   ),0)</f>
        <v>0</v>
      </c>
      <c r="J631" s="6">
        <f t="shared" ca="1" si="111"/>
        <v>0</v>
      </c>
      <c r="K631" s="6">
        <f t="shared" si="112"/>
        <v>0</v>
      </c>
      <c r="L631" s="10">
        <f ca="1">VLOOKUP(C631,Zwangerschapsverlof!$B$66:$B$72,1,1)</f>
        <v>0</v>
      </c>
      <c r="M631" s="10">
        <f ca="1">INDEX(Zwangerschapsverlof!$C$66:$C$72,N631)</f>
        <v>0</v>
      </c>
      <c r="N631" s="89">
        <f ca="1">MATCH(L631,Zwangerschapsverlof!$B$66:$B$72,0)</f>
        <v>1</v>
      </c>
      <c r="O631" s="6">
        <f t="shared" ca="1" si="120"/>
        <v>0</v>
      </c>
      <c r="P631" s="10">
        <f ca="1">VLOOKUP(C631,Zwangerschapsverlof!$B$80:$B$86,1,1)</f>
        <v>0</v>
      </c>
      <c r="Q631" s="10">
        <f ca="1">INDEX(Zwangerschapsverlof!$C$80:$C$86,R631)</f>
        <v>0</v>
      </c>
      <c r="R631" s="89">
        <f ca="1">MATCH(P631,Zwangerschapsverlof!$B$80:$B$86,0)</f>
        <v>1</v>
      </c>
      <c r="S631" s="6">
        <f t="shared" ca="1" si="121"/>
        <v>0</v>
      </c>
      <c r="T631" s="37">
        <f t="shared" ca="1" si="113"/>
        <v>0</v>
      </c>
      <c r="U631" s="49">
        <f t="shared" si="114"/>
        <v>0</v>
      </c>
      <c r="V631" s="37">
        <f ca="1">IF(AND(H631=0,I631=0,O631=1),INDEX(Zwangerschapsverlof!$B$66:$K$72,N631,3+D631),0)</f>
        <v>0</v>
      </c>
      <c r="W631" s="37">
        <f ca="1">IF(AND(H631=0,I631=0,S631=1),INDEX(Zwangerschapsverlof!$B$80:$K$86,R631,3+D631),0)</f>
        <v>0</v>
      </c>
      <c r="X631" s="110">
        <f t="shared" ca="1" si="115"/>
        <v>18</v>
      </c>
    </row>
    <row r="632" spans="2:24">
      <c r="B632" s="48">
        <f t="shared" ca="1" si="117"/>
        <v>45504</v>
      </c>
      <c r="C632" s="10">
        <f t="shared" ca="1" si="116"/>
        <v>45504</v>
      </c>
      <c r="D632" s="6">
        <f t="shared" ca="1" si="118"/>
        <v>3</v>
      </c>
      <c r="E632" s="10">
        <f ca="1">VLOOKUP(C632,Vakantie!O:O,1,1)</f>
        <v>45479</v>
      </c>
      <c r="F632" s="10">
        <f ca="1">INDEX(Vakantie!P:P,MATCH(E632,Vakantie!O:O,0))</f>
        <v>45522</v>
      </c>
      <c r="G632" s="6" t="str">
        <f ca="1">INDEX(Vakantie!Q:Q,MATCH(E632,Vakantie!O:O,0))</f>
        <v>Zomer</v>
      </c>
      <c r="H632" s="6">
        <f t="shared" ca="1" si="119"/>
        <v>1</v>
      </c>
      <c r="I632" s="6">
        <f ca="1">IFERROR(  MIN(1, VLOOKUP(C632,Vakantie!Z:Z,1,0)   ),0)</f>
        <v>0</v>
      </c>
      <c r="J632" s="6">
        <f t="shared" ca="1" si="111"/>
        <v>0</v>
      </c>
      <c r="K632" s="6">
        <f t="shared" si="112"/>
        <v>0</v>
      </c>
      <c r="L632" s="10">
        <f ca="1">VLOOKUP(C632,Zwangerschapsverlof!$B$66:$B$72,1,1)</f>
        <v>0</v>
      </c>
      <c r="M632" s="10">
        <f ca="1">INDEX(Zwangerschapsverlof!$C$66:$C$72,N632)</f>
        <v>0</v>
      </c>
      <c r="N632" s="89">
        <f ca="1">MATCH(L632,Zwangerschapsverlof!$B$66:$B$72,0)</f>
        <v>1</v>
      </c>
      <c r="O632" s="6">
        <f t="shared" ca="1" si="120"/>
        <v>0</v>
      </c>
      <c r="P632" s="10">
        <f ca="1">VLOOKUP(C632,Zwangerschapsverlof!$B$80:$B$86,1,1)</f>
        <v>0</v>
      </c>
      <c r="Q632" s="10">
        <f ca="1">INDEX(Zwangerschapsverlof!$C$80:$C$86,R632)</f>
        <v>0</v>
      </c>
      <c r="R632" s="89">
        <f ca="1">MATCH(P632,Zwangerschapsverlof!$B$80:$B$86,0)</f>
        <v>1</v>
      </c>
      <c r="S632" s="6">
        <f t="shared" ca="1" si="121"/>
        <v>0</v>
      </c>
      <c r="T632" s="37">
        <f t="shared" ca="1" si="113"/>
        <v>0</v>
      </c>
      <c r="U632" s="49">
        <f t="shared" si="114"/>
        <v>0</v>
      </c>
      <c r="V632" s="37">
        <f ca="1">IF(AND(H632=0,I632=0,O632=1),INDEX(Zwangerschapsverlof!$B$66:$K$72,N632,3+D632),0)</f>
        <v>0</v>
      </c>
      <c r="W632" s="37">
        <f ca="1">IF(AND(H632=0,I632=0,S632=1),INDEX(Zwangerschapsverlof!$B$80:$K$86,R632,3+D632),0)</f>
        <v>0</v>
      </c>
      <c r="X632" s="110">
        <f t="shared" ca="1" si="115"/>
        <v>18</v>
      </c>
    </row>
    <row r="633" spans="2:24">
      <c r="B633" s="48">
        <f t="shared" ca="1" si="117"/>
        <v>45505</v>
      </c>
      <c r="C633" s="10">
        <f t="shared" ca="1" si="116"/>
        <v>45505</v>
      </c>
      <c r="D633" s="6">
        <f t="shared" ca="1" si="118"/>
        <v>4</v>
      </c>
      <c r="E633" s="10">
        <f ca="1">VLOOKUP(C633,Vakantie!O:O,1,1)</f>
        <v>45479</v>
      </c>
      <c r="F633" s="10">
        <f ca="1">INDEX(Vakantie!P:P,MATCH(E633,Vakantie!O:O,0))</f>
        <v>45522</v>
      </c>
      <c r="G633" s="6" t="str">
        <f ca="1">INDEX(Vakantie!Q:Q,MATCH(E633,Vakantie!O:O,0))</f>
        <v>Zomer</v>
      </c>
      <c r="H633" s="6">
        <f t="shared" ca="1" si="119"/>
        <v>1</v>
      </c>
      <c r="I633" s="6">
        <f ca="1">IFERROR(  MIN(1, VLOOKUP(C633,Vakantie!Z:Z,1,0)   ),0)</f>
        <v>0</v>
      </c>
      <c r="J633" s="6">
        <f t="shared" ca="1" si="111"/>
        <v>0</v>
      </c>
      <c r="K633" s="6">
        <f t="shared" si="112"/>
        <v>0</v>
      </c>
      <c r="L633" s="10">
        <f ca="1">VLOOKUP(C633,Zwangerschapsverlof!$B$66:$B$72,1,1)</f>
        <v>0</v>
      </c>
      <c r="M633" s="10">
        <f ca="1">INDEX(Zwangerschapsverlof!$C$66:$C$72,N633)</f>
        <v>0</v>
      </c>
      <c r="N633" s="89">
        <f ca="1">MATCH(L633,Zwangerschapsverlof!$B$66:$B$72,0)</f>
        <v>1</v>
      </c>
      <c r="O633" s="6">
        <f t="shared" ca="1" si="120"/>
        <v>0</v>
      </c>
      <c r="P633" s="10">
        <f ca="1">VLOOKUP(C633,Zwangerschapsverlof!$B$80:$B$86,1,1)</f>
        <v>0</v>
      </c>
      <c r="Q633" s="10">
        <f ca="1">INDEX(Zwangerschapsverlof!$C$80:$C$86,R633)</f>
        <v>0</v>
      </c>
      <c r="R633" s="89">
        <f ca="1">MATCH(P633,Zwangerschapsverlof!$B$80:$B$86,0)</f>
        <v>1</v>
      </c>
      <c r="S633" s="6">
        <f t="shared" ca="1" si="121"/>
        <v>0</v>
      </c>
      <c r="T633" s="37">
        <f t="shared" ca="1" si="113"/>
        <v>0</v>
      </c>
      <c r="U633" s="49">
        <f t="shared" si="114"/>
        <v>0</v>
      </c>
      <c r="V633" s="37">
        <f ca="1">IF(AND(H633=0,I633=0,O633=1),INDEX(Zwangerschapsverlof!$B$66:$K$72,N633,3+D633),0)</f>
        <v>0</v>
      </c>
      <c r="W633" s="37">
        <f ca="1">IF(AND(H633=0,I633=0,S633=1),INDEX(Zwangerschapsverlof!$B$80:$K$86,R633,3+D633),0)</f>
        <v>0</v>
      </c>
      <c r="X633" s="110">
        <f t="shared" ca="1" si="115"/>
        <v>18</v>
      </c>
    </row>
    <row r="634" spans="2:24">
      <c r="B634" s="48">
        <f t="shared" ca="1" si="117"/>
        <v>45506</v>
      </c>
      <c r="C634" s="10">
        <f t="shared" ca="1" si="116"/>
        <v>45506</v>
      </c>
      <c r="D634" s="6">
        <f t="shared" ca="1" si="118"/>
        <v>5</v>
      </c>
      <c r="E634" s="10">
        <f ca="1">VLOOKUP(C634,Vakantie!O:O,1,1)</f>
        <v>45479</v>
      </c>
      <c r="F634" s="10">
        <f ca="1">INDEX(Vakantie!P:P,MATCH(E634,Vakantie!O:O,0))</f>
        <v>45522</v>
      </c>
      <c r="G634" s="6" t="str">
        <f ca="1">INDEX(Vakantie!Q:Q,MATCH(E634,Vakantie!O:O,0))</f>
        <v>Zomer</v>
      </c>
      <c r="H634" s="6">
        <f t="shared" ca="1" si="119"/>
        <v>1</v>
      </c>
      <c r="I634" s="6">
        <f ca="1">IFERROR(  MIN(1, VLOOKUP(C634,Vakantie!Z:Z,1,0)   ),0)</f>
        <v>0</v>
      </c>
      <c r="J634" s="6">
        <f t="shared" ca="1" si="111"/>
        <v>0</v>
      </c>
      <c r="K634" s="6">
        <f t="shared" si="112"/>
        <v>0</v>
      </c>
      <c r="L634" s="10">
        <f ca="1">VLOOKUP(C634,Zwangerschapsverlof!$B$66:$B$72,1,1)</f>
        <v>0</v>
      </c>
      <c r="M634" s="10">
        <f ca="1">INDEX(Zwangerschapsverlof!$C$66:$C$72,N634)</f>
        <v>0</v>
      </c>
      <c r="N634" s="89">
        <f ca="1">MATCH(L634,Zwangerschapsverlof!$B$66:$B$72,0)</f>
        <v>1</v>
      </c>
      <c r="O634" s="6">
        <f t="shared" ca="1" si="120"/>
        <v>0</v>
      </c>
      <c r="P634" s="10">
        <f ca="1">VLOOKUP(C634,Zwangerschapsverlof!$B$80:$B$86,1,1)</f>
        <v>0</v>
      </c>
      <c r="Q634" s="10">
        <f ca="1">INDEX(Zwangerschapsverlof!$C$80:$C$86,R634)</f>
        <v>0</v>
      </c>
      <c r="R634" s="89">
        <f ca="1">MATCH(P634,Zwangerschapsverlof!$B$80:$B$86,0)</f>
        <v>1</v>
      </c>
      <c r="S634" s="6">
        <f t="shared" ca="1" si="121"/>
        <v>0</v>
      </c>
      <c r="T634" s="37">
        <f t="shared" ca="1" si="113"/>
        <v>0</v>
      </c>
      <c r="U634" s="49">
        <f t="shared" si="114"/>
        <v>0</v>
      </c>
      <c r="V634" s="37">
        <f ca="1">IF(AND(H634=0,I634=0,O634=1),INDEX(Zwangerschapsverlof!$B$66:$K$72,N634,3+D634),0)</f>
        <v>0</v>
      </c>
      <c r="W634" s="37">
        <f ca="1">IF(AND(H634=0,I634=0,S634=1),INDEX(Zwangerschapsverlof!$B$80:$K$86,R634,3+D634),0)</f>
        <v>0</v>
      </c>
      <c r="X634" s="110">
        <f t="shared" ca="1" si="115"/>
        <v>18</v>
      </c>
    </row>
    <row r="635" spans="2:24">
      <c r="B635" s="48">
        <f t="shared" ca="1" si="117"/>
        <v>45507</v>
      </c>
      <c r="C635" s="10">
        <f t="shared" ca="1" si="116"/>
        <v>45507</v>
      </c>
      <c r="D635" s="6">
        <f t="shared" ca="1" si="118"/>
        <v>6</v>
      </c>
      <c r="E635" s="10">
        <f ca="1">VLOOKUP(C635,Vakantie!O:O,1,1)</f>
        <v>45479</v>
      </c>
      <c r="F635" s="10">
        <f ca="1">INDEX(Vakantie!P:P,MATCH(E635,Vakantie!O:O,0))</f>
        <v>45522</v>
      </c>
      <c r="G635" s="6" t="str">
        <f ca="1">INDEX(Vakantie!Q:Q,MATCH(E635,Vakantie!O:O,0))</f>
        <v>Zomer</v>
      </c>
      <c r="H635" s="6">
        <f t="shared" ca="1" si="119"/>
        <v>1</v>
      </c>
      <c r="I635" s="6">
        <f ca="1">IFERROR(  MIN(1, VLOOKUP(C635,Vakantie!Z:Z,1,0)   ),0)</f>
        <v>0</v>
      </c>
      <c r="J635" s="6">
        <f t="shared" ca="1" si="111"/>
        <v>0</v>
      </c>
      <c r="K635" s="6">
        <f t="shared" si="112"/>
        <v>0</v>
      </c>
      <c r="L635" s="10">
        <f ca="1">VLOOKUP(C635,Zwangerschapsverlof!$B$66:$B$72,1,1)</f>
        <v>0</v>
      </c>
      <c r="M635" s="10">
        <f ca="1">INDEX(Zwangerschapsverlof!$C$66:$C$72,N635)</f>
        <v>0</v>
      </c>
      <c r="N635" s="89">
        <f ca="1">MATCH(L635,Zwangerschapsverlof!$B$66:$B$72,0)</f>
        <v>1</v>
      </c>
      <c r="O635" s="6">
        <f t="shared" ca="1" si="120"/>
        <v>0</v>
      </c>
      <c r="P635" s="10">
        <f ca="1">VLOOKUP(C635,Zwangerschapsverlof!$B$80:$B$86,1,1)</f>
        <v>0</v>
      </c>
      <c r="Q635" s="10">
        <f ca="1">INDEX(Zwangerschapsverlof!$C$80:$C$86,R635)</f>
        <v>0</v>
      </c>
      <c r="R635" s="89">
        <f ca="1">MATCH(P635,Zwangerschapsverlof!$B$80:$B$86,0)</f>
        <v>1</v>
      </c>
      <c r="S635" s="6">
        <f t="shared" ca="1" si="121"/>
        <v>0</v>
      </c>
      <c r="T635" s="37">
        <f t="shared" ca="1" si="113"/>
        <v>0</v>
      </c>
      <c r="U635" s="49">
        <f t="shared" si="114"/>
        <v>0</v>
      </c>
      <c r="V635" s="37">
        <f ca="1">IF(AND(H635=0,I635=0,O635=1),INDEX(Zwangerschapsverlof!$B$66:$K$72,N635,3+D635),0)</f>
        <v>0</v>
      </c>
      <c r="W635" s="37">
        <f ca="1">IF(AND(H635=0,I635=0,S635=1),INDEX(Zwangerschapsverlof!$B$80:$K$86,R635,3+D635),0)</f>
        <v>0</v>
      </c>
      <c r="X635" s="110">
        <f t="shared" ca="1" si="115"/>
        <v>18</v>
      </c>
    </row>
    <row r="636" spans="2:24">
      <c r="B636" s="48">
        <f t="shared" ca="1" si="117"/>
        <v>45508</v>
      </c>
      <c r="C636" s="10">
        <f t="shared" ca="1" si="116"/>
        <v>45508</v>
      </c>
      <c r="D636" s="6">
        <f t="shared" ca="1" si="118"/>
        <v>7</v>
      </c>
      <c r="E636" s="10">
        <f ca="1">VLOOKUP(C636,Vakantie!O:O,1,1)</f>
        <v>45479</v>
      </c>
      <c r="F636" s="10">
        <f ca="1">INDEX(Vakantie!P:P,MATCH(E636,Vakantie!O:O,0))</f>
        <v>45522</v>
      </c>
      <c r="G636" s="6" t="str">
        <f ca="1">INDEX(Vakantie!Q:Q,MATCH(E636,Vakantie!O:O,0))</f>
        <v>Zomer</v>
      </c>
      <c r="H636" s="6">
        <f t="shared" ca="1" si="119"/>
        <v>1</v>
      </c>
      <c r="I636" s="6">
        <f ca="1">IFERROR(  MIN(1, VLOOKUP(C636,Vakantie!Z:Z,1,0)   ),0)</f>
        <v>0</v>
      </c>
      <c r="J636" s="6">
        <f t="shared" ca="1" si="111"/>
        <v>0</v>
      </c>
      <c r="K636" s="6">
        <f t="shared" si="112"/>
        <v>0</v>
      </c>
      <c r="L636" s="10">
        <f ca="1">VLOOKUP(C636,Zwangerschapsverlof!$B$66:$B$72,1,1)</f>
        <v>0</v>
      </c>
      <c r="M636" s="10">
        <f ca="1">INDEX(Zwangerschapsverlof!$C$66:$C$72,N636)</f>
        <v>0</v>
      </c>
      <c r="N636" s="89">
        <f ca="1">MATCH(L636,Zwangerschapsverlof!$B$66:$B$72,0)</f>
        <v>1</v>
      </c>
      <c r="O636" s="6">
        <f t="shared" ca="1" si="120"/>
        <v>0</v>
      </c>
      <c r="P636" s="10">
        <f ca="1">VLOOKUP(C636,Zwangerschapsverlof!$B$80:$B$86,1,1)</f>
        <v>0</v>
      </c>
      <c r="Q636" s="10">
        <f ca="1">INDEX(Zwangerschapsverlof!$C$80:$C$86,R636)</f>
        <v>0</v>
      </c>
      <c r="R636" s="89">
        <f ca="1">MATCH(P636,Zwangerschapsverlof!$B$80:$B$86,0)</f>
        <v>1</v>
      </c>
      <c r="S636" s="6">
        <f t="shared" ca="1" si="121"/>
        <v>0</v>
      </c>
      <c r="T636" s="37">
        <f t="shared" ca="1" si="113"/>
        <v>0</v>
      </c>
      <c r="U636" s="49">
        <f t="shared" si="114"/>
        <v>0</v>
      </c>
      <c r="V636" s="37">
        <f ca="1">IF(AND(H636=0,I636=0,O636=1),INDEX(Zwangerschapsverlof!$B$66:$K$72,N636,3+D636),0)</f>
        <v>0</v>
      </c>
      <c r="W636" s="37">
        <f ca="1">IF(AND(H636=0,I636=0,S636=1),INDEX(Zwangerschapsverlof!$B$80:$K$86,R636,3+D636),0)</f>
        <v>0</v>
      </c>
      <c r="X636" s="110">
        <f t="shared" ca="1" si="115"/>
        <v>18</v>
      </c>
    </row>
    <row r="637" spans="2:24">
      <c r="B637" s="48">
        <f t="shared" ca="1" si="117"/>
        <v>45509</v>
      </c>
      <c r="C637" s="10">
        <f t="shared" ca="1" si="116"/>
        <v>45509</v>
      </c>
      <c r="D637" s="6">
        <f t="shared" ca="1" si="118"/>
        <v>1</v>
      </c>
      <c r="E637" s="10">
        <f ca="1">VLOOKUP(C637,Vakantie!O:O,1,1)</f>
        <v>45479</v>
      </c>
      <c r="F637" s="10">
        <f ca="1">INDEX(Vakantie!P:P,MATCH(E637,Vakantie!O:O,0))</f>
        <v>45522</v>
      </c>
      <c r="G637" s="6" t="str">
        <f ca="1">INDEX(Vakantie!Q:Q,MATCH(E637,Vakantie!O:O,0))</f>
        <v>Zomer</v>
      </c>
      <c r="H637" s="6">
        <f t="shared" ca="1" si="119"/>
        <v>1</v>
      </c>
      <c r="I637" s="6">
        <f ca="1">IFERROR(  MIN(1, VLOOKUP(C637,Vakantie!Z:Z,1,0)   ),0)</f>
        <v>0</v>
      </c>
      <c r="J637" s="6">
        <f t="shared" ca="1" si="111"/>
        <v>0</v>
      </c>
      <c r="K637" s="6">
        <f t="shared" si="112"/>
        <v>0</v>
      </c>
      <c r="L637" s="10">
        <f ca="1">VLOOKUP(C637,Zwangerschapsverlof!$B$66:$B$72,1,1)</f>
        <v>0</v>
      </c>
      <c r="M637" s="10">
        <f ca="1">INDEX(Zwangerschapsverlof!$C$66:$C$72,N637)</f>
        <v>0</v>
      </c>
      <c r="N637" s="89">
        <f ca="1">MATCH(L637,Zwangerschapsverlof!$B$66:$B$72,0)</f>
        <v>1</v>
      </c>
      <c r="O637" s="6">
        <f t="shared" ca="1" si="120"/>
        <v>0</v>
      </c>
      <c r="P637" s="10">
        <f ca="1">VLOOKUP(C637,Zwangerschapsverlof!$B$80:$B$86,1,1)</f>
        <v>0</v>
      </c>
      <c r="Q637" s="10">
        <f ca="1">INDEX(Zwangerschapsverlof!$C$80:$C$86,R637)</f>
        <v>0</v>
      </c>
      <c r="R637" s="89">
        <f ca="1">MATCH(P637,Zwangerschapsverlof!$B$80:$B$86,0)</f>
        <v>1</v>
      </c>
      <c r="S637" s="6">
        <f t="shared" ca="1" si="121"/>
        <v>0</v>
      </c>
      <c r="T637" s="37">
        <f t="shared" ca="1" si="113"/>
        <v>0</v>
      </c>
      <c r="U637" s="49">
        <f t="shared" si="114"/>
        <v>0</v>
      </c>
      <c r="V637" s="37">
        <f ca="1">IF(AND(H637=0,I637=0,O637=1),INDEX(Zwangerschapsverlof!$B$66:$K$72,N637,3+D637),0)</f>
        <v>0</v>
      </c>
      <c r="W637" s="37">
        <f ca="1">IF(AND(H637=0,I637=0,S637=1),INDEX(Zwangerschapsverlof!$B$80:$K$86,R637,3+D637),0)</f>
        <v>0</v>
      </c>
      <c r="X637" s="110">
        <f t="shared" ca="1" si="115"/>
        <v>18</v>
      </c>
    </row>
    <row r="638" spans="2:24">
      <c r="B638" s="48">
        <f t="shared" ca="1" si="117"/>
        <v>45510</v>
      </c>
      <c r="C638" s="10">
        <f t="shared" ca="1" si="116"/>
        <v>45510</v>
      </c>
      <c r="D638" s="6">
        <f t="shared" ca="1" si="118"/>
        <v>2</v>
      </c>
      <c r="E638" s="10">
        <f ca="1">VLOOKUP(C638,Vakantie!O:O,1,1)</f>
        <v>45479</v>
      </c>
      <c r="F638" s="10">
        <f ca="1">INDEX(Vakantie!P:P,MATCH(E638,Vakantie!O:O,0))</f>
        <v>45522</v>
      </c>
      <c r="G638" s="6" t="str">
        <f ca="1">INDEX(Vakantie!Q:Q,MATCH(E638,Vakantie!O:O,0))</f>
        <v>Zomer</v>
      </c>
      <c r="H638" s="6">
        <f t="shared" ca="1" si="119"/>
        <v>1</v>
      </c>
      <c r="I638" s="6">
        <f ca="1">IFERROR(  MIN(1, VLOOKUP(C638,Vakantie!Z:Z,1,0)   ),0)</f>
        <v>0</v>
      </c>
      <c r="J638" s="6">
        <f t="shared" ca="1" si="111"/>
        <v>0</v>
      </c>
      <c r="K638" s="6">
        <f t="shared" si="112"/>
        <v>0</v>
      </c>
      <c r="L638" s="10">
        <f ca="1">VLOOKUP(C638,Zwangerschapsverlof!$B$66:$B$72,1,1)</f>
        <v>0</v>
      </c>
      <c r="M638" s="10">
        <f ca="1">INDEX(Zwangerschapsverlof!$C$66:$C$72,N638)</f>
        <v>0</v>
      </c>
      <c r="N638" s="89">
        <f ca="1">MATCH(L638,Zwangerschapsverlof!$B$66:$B$72,0)</f>
        <v>1</v>
      </c>
      <c r="O638" s="6">
        <f t="shared" ca="1" si="120"/>
        <v>0</v>
      </c>
      <c r="P638" s="10">
        <f ca="1">VLOOKUP(C638,Zwangerschapsverlof!$B$80:$B$86,1,1)</f>
        <v>0</v>
      </c>
      <c r="Q638" s="10">
        <f ca="1">INDEX(Zwangerschapsverlof!$C$80:$C$86,R638)</f>
        <v>0</v>
      </c>
      <c r="R638" s="89">
        <f ca="1">MATCH(P638,Zwangerschapsverlof!$B$80:$B$86,0)</f>
        <v>1</v>
      </c>
      <c r="S638" s="6">
        <f t="shared" ca="1" si="121"/>
        <v>0</v>
      </c>
      <c r="T638" s="37">
        <f t="shared" ca="1" si="113"/>
        <v>0</v>
      </c>
      <c r="U638" s="49">
        <f t="shared" si="114"/>
        <v>0</v>
      </c>
      <c r="V638" s="37">
        <f ca="1">IF(AND(H638=0,I638=0,O638=1),INDEX(Zwangerschapsverlof!$B$66:$K$72,N638,3+D638),0)</f>
        <v>0</v>
      </c>
      <c r="W638" s="37">
        <f ca="1">IF(AND(H638=0,I638=0,S638=1),INDEX(Zwangerschapsverlof!$B$80:$K$86,R638,3+D638),0)</f>
        <v>0</v>
      </c>
      <c r="X638" s="110">
        <f t="shared" ca="1" si="115"/>
        <v>18</v>
      </c>
    </row>
    <row r="639" spans="2:24">
      <c r="B639" s="48">
        <f t="shared" ca="1" si="117"/>
        <v>45511</v>
      </c>
      <c r="C639" s="10">
        <f t="shared" ca="1" si="116"/>
        <v>45511</v>
      </c>
      <c r="D639" s="6">
        <f t="shared" ca="1" si="118"/>
        <v>3</v>
      </c>
      <c r="E639" s="10">
        <f ca="1">VLOOKUP(C639,Vakantie!O:O,1,1)</f>
        <v>45479</v>
      </c>
      <c r="F639" s="10">
        <f ca="1">INDEX(Vakantie!P:P,MATCH(E639,Vakantie!O:O,0))</f>
        <v>45522</v>
      </c>
      <c r="G639" s="6" t="str">
        <f ca="1">INDEX(Vakantie!Q:Q,MATCH(E639,Vakantie!O:O,0))</f>
        <v>Zomer</v>
      </c>
      <c r="H639" s="6">
        <f t="shared" ca="1" si="119"/>
        <v>1</v>
      </c>
      <c r="I639" s="6">
        <f ca="1">IFERROR(  MIN(1, VLOOKUP(C639,Vakantie!Z:Z,1,0)   ),0)</f>
        <v>0</v>
      </c>
      <c r="J639" s="6">
        <f t="shared" ca="1" si="111"/>
        <v>0</v>
      </c>
      <c r="K639" s="6">
        <f t="shared" si="112"/>
        <v>0</v>
      </c>
      <c r="L639" s="10">
        <f ca="1">VLOOKUP(C639,Zwangerschapsverlof!$B$66:$B$72,1,1)</f>
        <v>0</v>
      </c>
      <c r="M639" s="10">
        <f ca="1">INDEX(Zwangerschapsverlof!$C$66:$C$72,N639)</f>
        <v>0</v>
      </c>
      <c r="N639" s="89">
        <f ca="1">MATCH(L639,Zwangerschapsverlof!$B$66:$B$72,0)</f>
        <v>1</v>
      </c>
      <c r="O639" s="6">
        <f t="shared" ca="1" si="120"/>
        <v>0</v>
      </c>
      <c r="P639" s="10">
        <f ca="1">VLOOKUP(C639,Zwangerschapsverlof!$B$80:$B$86,1,1)</f>
        <v>0</v>
      </c>
      <c r="Q639" s="10">
        <f ca="1">INDEX(Zwangerschapsverlof!$C$80:$C$86,R639)</f>
        <v>0</v>
      </c>
      <c r="R639" s="89">
        <f ca="1">MATCH(P639,Zwangerschapsverlof!$B$80:$B$86,0)</f>
        <v>1</v>
      </c>
      <c r="S639" s="6">
        <f t="shared" ca="1" si="121"/>
        <v>0</v>
      </c>
      <c r="T639" s="37">
        <f t="shared" ca="1" si="113"/>
        <v>0</v>
      </c>
      <c r="U639" s="49">
        <f t="shared" si="114"/>
        <v>0</v>
      </c>
      <c r="V639" s="37">
        <f ca="1">IF(AND(H639=0,I639=0,O639=1),INDEX(Zwangerschapsverlof!$B$66:$K$72,N639,3+D639),0)</f>
        <v>0</v>
      </c>
      <c r="W639" s="37">
        <f ca="1">IF(AND(H639=0,I639=0,S639=1),INDEX(Zwangerschapsverlof!$B$80:$K$86,R639,3+D639),0)</f>
        <v>0</v>
      </c>
      <c r="X639" s="110">
        <f t="shared" ca="1" si="115"/>
        <v>18</v>
      </c>
    </row>
    <row r="640" spans="2:24">
      <c r="B640" s="48">
        <f t="shared" ca="1" si="117"/>
        <v>45512</v>
      </c>
      <c r="C640" s="10">
        <f t="shared" ca="1" si="116"/>
        <v>45512</v>
      </c>
      <c r="D640" s="6">
        <f t="shared" ca="1" si="118"/>
        <v>4</v>
      </c>
      <c r="E640" s="10">
        <f ca="1">VLOOKUP(C640,Vakantie!O:O,1,1)</f>
        <v>45479</v>
      </c>
      <c r="F640" s="10">
        <f ca="1">INDEX(Vakantie!P:P,MATCH(E640,Vakantie!O:O,0))</f>
        <v>45522</v>
      </c>
      <c r="G640" s="6" t="str">
        <f ca="1">INDEX(Vakantie!Q:Q,MATCH(E640,Vakantie!O:O,0))</f>
        <v>Zomer</v>
      </c>
      <c r="H640" s="6">
        <f t="shared" ca="1" si="119"/>
        <v>1</v>
      </c>
      <c r="I640" s="6">
        <f ca="1">IFERROR(  MIN(1, VLOOKUP(C640,Vakantie!Z:Z,1,0)   ),0)</f>
        <v>0</v>
      </c>
      <c r="J640" s="6">
        <f t="shared" ca="1" si="111"/>
        <v>0</v>
      </c>
      <c r="K640" s="6">
        <f t="shared" si="112"/>
        <v>0</v>
      </c>
      <c r="L640" s="10">
        <f ca="1">VLOOKUP(C640,Zwangerschapsverlof!$B$66:$B$72,1,1)</f>
        <v>0</v>
      </c>
      <c r="M640" s="10">
        <f ca="1">INDEX(Zwangerschapsverlof!$C$66:$C$72,N640)</f>
        <v>0</v>
      </c>
      <c r="N640" s="89">
        <f ca="1">MATCH(L640,Zwangerschapsverlof!$B$66:$B$72,0)</f>
        <v>1</v>
      </c>
      <c r="O640" s="6">
        <f t="shared" ca="1" si="120"/>
        <v>0</v>
      </c>
      <c r="P640" s="10">
        <f ca="1">VLOOKUP(C640,Zwangerschapsverlof!$B$80:$B$86,1,1)</f>
        <v>0</v>
      </c>
      <c r="Q640" s="10">
        <f ca="1">INDEX(Zwangerschapsverlof!$C$80:$C$86,R640)</f>
        <v>0</v>
      </c>
      <c r="R640" s="89">
        <f ca="1">MATCH(P640,Zwangerschapsverlof!$B$80:$B$86,0)</f>
        <v>1</v>
      </c>
      <c r="S640" s="6">
        <f t="shared" ca="1" si="121"/>
        <v>0</v>
      </c>
      <c r="T640" s="37">
        <f t="shared" ca="1" si="113"/>
        <v>0</v>
      </c>
      <c r="U640" s="49">
        <f t="shared" si="114"/>
        <v>0</v>
      </c>
      <c r="V640" s="37">
        <f ca="1">IF(AND(H640=0,I640=0,O640=1),INDEX(Zwangerschapsverlof!$B$66:$K$72,N640,3+D640),0)</f>
        <v>0</v>
      </c>
      <c r="W640" s="37">
        <f ca="1">IF(AND(H640=0,I640=0,S640=1),INDEX(Zwangerschapsverlof!$B$80:$K$86,R640,3+D640),0)</f>
        <v>0</v>
      </c>
      <c r="X640" s="110">
        <f t="shared" ca="1" si="115"/>
        <v>18</v>
      </c>
    </row>
    <row r="641" spans="2:24">
      <c r="B641" s="48">
        <f t="shared" ca="1" si="117"/>
        <v>45513</v>
      </c>
      <c r="C641" s="10">
        <f t="shared" ca="1" si="116"/>
        <v>45513</v>
      </c>
      <c r="D641" s="6">
        <f t="shared" ca="1" si="118"/>
        <v>5</v>
      </c>
      <c r="E641" s="10">
        <f ca="1">VLOOKUP(C641,Vakantie!O:O,1,1)</f>
        <v>45479</v>
      </c>
      <c r="F641" s="10">
        <f ca="1">INDEX(Vakantie!P:P,MATCH(E641,Vakantie!O:O,0))</f>
        <v>45522</v>
      </c>
      <c r="G641" s="6" t="str">
        <f ca="1">INDEX(Vakantie!Q:Q,MATCH(E641,Vakantie!O:O,0))</f>
        <v>Zomer</v>
      </c>
      <c r="H641" s="6">
        <f t="shared" ca="1" si="119"/>
        <v>1</v>
      </c>
      <c r="I641" s="6">
        <f ca="1">IFERROR(  MIN(1, VLOOKUP(C641,Vakantie!Z:Z,1,0)   ),0)</f>
        <v>0</v>
      </c>
      <c r="J641" s="6">
        <f t="shared" ca="1" si="111"/>
        <v>0</v>
      </c>
      <c r="K641" s="6">
        <f t="shared" si="112"/>
        <v>0</v>
      </c>
      <c r="L641" s="10">
        <f ca="1">VLOOKUP(C641,Zwangerschapsverlof!$B$66:$B$72,1,1)</f>
        <v>0</v>
      </c>
      <c r="M641" s="10">
        <f ca="1">INDEX(Zwangerschapsverlof!$C$66:$C$72,N641)</f>
        <v>0</v>
      </c>
      <c r="N641" s="89">
        <f ca="1">MATCH(L641,Zwangerschapsverlof!$B$66:$B$72,0)</f>
        <v>1</v>
      </c>
      <c r="O641" s="6">
        <f t="shared" ca="1" si="120"/>
        <v>0</v>
      </c>
      <c r="P641" s="10">
        <f ca="1">VLOOKUP(C641,Zwangerschapsverlof!$B$80:$B$86,1,1)</f>
        <v>0</v>
      </c>
      <c r="Q641" s="10">
        <f ca="1">INDEX(Zwangerschapsverlof!$C$80:$C$86,R641)</f>
        <v>0</v>
      </c>
      <c r="R641" s="89">
        <f ca="1">MATCH(P641,Zwangerschapsverlof!$B$80:$B$86,0)</f>
        <v>1</v>
      </c>
      <c r="S641" s="6">
        <f t="shared" ca="1" si="121"/>
        <v>0</v>
      </c>
      <c r="T641" s="37">
        <f t="shared" ca="1" si="113"/>
        <v>0</v>
      </c>
      <c r="U641" s="49">
        <f t="shared" si="114"/>
        <v>0</v>
      </c>
      <c r="V641" s="37">
        <f ca="1">IF(AND(H641=0,I641=0,O641=1),INDEX(Zwangerschapsverlof!$B$66:$K$72,N641,3+D641),0)</f>
        <v>0</v>
      </c>
      <c r="W641" s="37">
        <f ca="1">IF(AND(H641=0,I641=0,S641=1),INDEX(Zwangerschapsverlof!$B$80:$K$86,R641,3+D641),0)</f>
        <v>0</v>
      </c>
      <c r="X641" s="110">
        <f t="shared" ca="1" si="115"/>
        <v>18</v>
      </c>
    </row>
    <row r="642" spans="2:24">
      <c r="B642" s="48">
        <f t="shared" ca="1" si="117"/>
        <v>45514</v>
      </c>
      <c r="C642" s="10">
        <f t="shared" ca="1" si="116"/>
        <v>45514</v>
      </c>
      <c r="D642" s="6">
        <f t="shared" ca="1" si="118"/>
        <v>6</v>
      </c>
      <c r="E642" s="10">
        <f ca="1">VLOOKUP(C642,Vakantie!O:O,1,1)</f>
        <v>45479</v>
      </c>
      <c r="F642" s="10">
        <f ca="1">INDEX(Vakantie!P:P,MATCH(E642,Vakantie!O:O,0))</f>
        <v>45522</v>
      </c>
      <c r="G642" s="6" t="str">
        <f ca="1">INDEX(Vakantie!Q:Q,MATCH(E642,Vakantie!O:O,0))</f>
        <v>Zomer</v>
      </c>
      <c r="H642" s="6">
        <f t="shared" ca="1" si="119"/>
        <v>1</v>
      </c>
      <c r="I642" s="6">
        <f ca="1">IFERROR(  MIN(1, VLOOKUP(C642,Vakantie!Z:Z,1,0)   ),0)</f>
        <v>0</v>
      </c>
      <c r="J642" s="6">
        <f t="shared" ca="1" si="111"/>
        <v>0</v>
      </c>
      <c r="K642" s="6">
        <f t="shared" si="112"/>
        <v>0</v>
      </c>
      <c r="L642" s="10">
        <f ca="1">VLOOKUP(C642,Zwangerschapsverlof!$B$66:$B$72,1,1)</f>
        <v>0</v>
      </c>
      <c r="M642" s="10">
        <f ca="1">INDEX(Zwangerschapsverlof!$C$66:$C$72,N642)</f>
        <v>0</v>
      </c>
      <c r="N642" s="89">
        <f ca="1">MATCH(L642,Zwangerschapsverlof!$B$66:$B$72,0)</f>
        <v>1</v>
      </c>
      <c r="O642" s="6">
        <f t="shared" ca="1" si="120"/>
        <v>0</v>
      </c>
      <c r="P642" s="10">
        <f ca="1">VLOOKUP(C642,Zwangerschapsverlof!$B$80:$B$86,1,1)</f>
        <v>0</v>
      </c>
      <c r="Q642" s="10">
        <f ca="1">INDEX(Zwangerschapsverlof!$C$80:$C$86,R642)</f>
        <v>0</v>
      </c>
      <c r="R642" s="89">
        <f ca="1">MATCH(P642,Zwangerschapsverlof!$B$80:$B$86,0)</f>
        <v>1</v>
      </c>
      <c r="S642" s="6">
        <f t="shared" ca="1" si="121"/>
        <v>0</v>
      </c>
      <c r="T642" s="37">
        <f t="shared" ca="1" si="113"/>
        <v>0</v>
      </c>
      <c r="U642" s="49">
        <f t="shared" si="114"/>
        <v>0</v>
      </c>
      <c r="V642" s="37">
        <f ca="1">IF(AND(H642=0,I642=0,O642=1),INDEX(Zwangerschapsverlof!$B$66:$K$72,N642,3+D642),0)</f>
        <v>0</v>
      </c>
      <c r="W642" s="37">
        <f ca="1">IF(AND(H642=0,I642=0,S642=1),INDEX(Zwangerschapsverlof!$B$80:$K$86,R642,3+D642),0)</f>
        <v>0</v>
      </c>
      <c r="X642" s="110">
        <f t="shared" ca="1" si="115"/>
        <v>18</v>
      </c>
    </row>
    <row r="643" spans="2:24">
      <c r="B643" s="48">
        <f t="shared" ca="1" si="117"/>
        <v>45515</v>
      </c>
      <c r="C643" s="10">
        <f t="shared" ca="1" si="116"/>
        <v>45515</v>
      </c>
      <c r="D643" s="6">
        <f t="shared" ca="1" si="118"/>
        <v>7</v>
      </c>
      <c r="E643" s="10">
        <f ca="1">VLOOKUP(C643,Vakantie!O:O,1,1)</f>
        <v>45479</v>
      </c>
      <c r="F643" s="10">
        <f ca="1">INDEX(Vakantie!P:P,MATCH(E643,Vakantie!O:O,0))</f>
        <v>45522</v>
      </c>
      <c r="G643" s="6" t="str">
        <f ca="1">INDEX(Vakantie!Q:Q,MATCH(E643,Vakantie!O:O,0))</f>
        <v>Zomer</v>
      </c>
      <c r="H643" s="6">
        <f t="shared" ca="1" si="119"/>
        <v>1</v>
      </c>
      <c r="I643" s="6">
        <f ca="1">IFERROR(  MIN(1, VLOOKUP(C643,Vakantie!Z:Z,1,0)   ),0)</f>
        <v>0</v>
      </c>
      <c r="J643" s="6">
        <f t="shared" ca="1" si="111"/>
        <v>0</v>
      </c>
      <c r="K643" s="6">
        <f t="shared" si="112"/>
        <v>0</v>
      </c>
      <c r="L643" s="10">
        <f ca="1">VLOOKUP(C643,Zwangerschapsverlof!$B$66:$B$72,1,1)</f>
        <v>0</v>
      </c>
      <c r="M643" s="10">
        <f ca="1">INDEX(Zwangerschapsverlof!$C$66:$C$72,N643)</f>
        <v>0</v>
      </c>
      <c r="N643" s="89">
        <f ca="1">MATCH(L643,Zwangerschapsverlof!$B$66:$B$72,0)</f>
        <v>1</v>
      </c>
      <c r="O643" s="6">
        <f t="shared" ca="1" si="120"/>
        <v>0</v>
      </c>
      <c r="P643" s="10">
        <f ca="1">VLOOKUP(C643,Zwangerschapsverlof!$B$80:$B$86,1,1)</f>
        <v>0</v>
      </c>
      <c r="Q643" s="10">
        <f ca="1">INDEX(Zwangerschapsverlof!$C$80:$C$86,R643)</f>
        <v>0</v>
      </c>
      <c r="R643" s="89">
        <f ca="1">MATCH(P643,Zwangerschapsverlof!$B$80:$B$86,0)</f>
        <v>1</v>
      </c>
      <c r="S643" s="6">
        <f t="shared" ca="1" si="121"/>
        <v>0</v>
      </c>
      <c r="T643" s="37">
        <f t="shared" ca="1" si="113"/>
        <v>0</v>
      </c>
      <c r="U643" s="49">
        <f t="shared" si="114"/>
        <v>0</v>
      </c>
      <c r="V643" s="37">
        <f ca="1">IF(AND(H643=0,I643=0,O643=1),INDEX(Zwangerschapsverlof!$B$66:$K$72,N643,3+D643),0)</f>
        <v>0</v>
      </c>
      <c r="W643" s="37">
        <f ca="1">IF(AND(H643=0,I643=0,S643=1),INDEX(Zwangerschapsverlof!$B$80:$K$86,R643,3+D643),0)</f>
        <v>0</v>
      </c>
      <c r="X643" s="110">
        <f t="shared" ca="1" si="115"/>
        <v>18</v>
      </c>
    </row>
    <row r="644" spans="2:24">
      <c r="B644" s="48">
        <f t="shared" ca="1" si="117"/>
        <v>45516</v>
      </c>
      <c r="C644" s="10">
        <f t="shared" ca="1" si="116"/>
        <v>45516</v>
      </c>
      <c r="D644" s="6">
        <f t="shared" ca="1" si="118"/>
        <v>1</v>
      </c>
      <c r="E644" s="10">
        <f ca="1">VLOOKUP(C644,Vakantie!O:O,1,1)</f>
        <v>45479</v>
      </c>
      <c r="F644" s="10">
        <f ca="1">INDEX(Vakantie!P:P,MATCH(E644,Vakantie!O:O,0))</f>
        <v>45522</v>
      </c>
      <c r="G644" s="6" t="str">
        <f ca="1">INDEX(Vakantie!Q:Q,MATCH(E644,Vakantie!O:O,0))</f>
        <v>Zomer</v>
      </c>
      <c r="H644" s="6">
        <f t="shared" ca="1" si="119"/>
        <v>1</v>
      </c>
      <c r="I644" s="6">
        <f ca="1">IFERROR(  MIN(1, VLOOKUP(C644,Vakantie!Z:Z,1,0)   ),0)</f>
        <v>0</v>
      </c>
      <c r="J644" s="6">
        <f t="shared" ca="1" si="111"/>
        <v>0</v>
      </c>
      <c r="K644" s="6">
        <f t="shared" si="112"/>
        <v>0</v>
      </c>
      <c r="L644" s="10">
        <f ca="1">VLOOKUP(C644,Zwangerschapsverlof!$B$66:$B$72,1,1)</f>
        <v>0</v>
      </c>
      <c r="M644" s="10">
        <f ca="1">INDEX(Zwangerschapsverlof!$C$66:$C$72,N644)</f>
        <v>0</v>
      </c>
      <c r="N644" s="89">
        <f ca="1">MATCH(L644,Zwangerschapsverlof!$B$66:$B$72,0)</f>
        <v>1</v>
      </c>
      <c r="O644" s="6">
        <f t="shared" ca="1" si="120"/>
        <v>0</v>
      </c>
      <c r="P644" s="10">
        <f ca="1">VLOOKUP(C644,Zwangerschapsverlof!$B$80:$B$86,1,1)</f>
        <v>0</v>
      </c>
      <c r="Q644" s="10">
        <f ca="1">INDEX(Zwangerschapsverlof!$C$80:$C$86,R644)</f>
        <v>0</v>
      </c>
      <c r="R644" s="89">
        <f ca="1">MATCH(P644,Zwangerschapsverlof!$B$80:$B$86,0)</f>
        <v>1</v>
      </c>
      <c r="S644" s="6">
        <f t="shared" ca="1" si="121"/>
        <v>0</v>
      </c>
      <c r="T644" s="37">
        <f t="shared" ca="1" si="113"/>
        <v>0</v>
      </c>
      <c r="U644" s="49">
        <f t="shared" si="114"/>
        <v>0</v>
      </c>
      <c r="V644" s="37">
        <f ca="1">IF(AND(H644=0,I644=0,O644=1),INDEX(Zwangerschapsverlof!$B$66:$K$72,N644,3+D644),0)</f>
        <v>0</v>
      </c>
      <c r="W644" s="37">
        <f ca="1">IF(AND(H644=0,I644=0,S644=1),INDEX(Zwangerschapsverlof!$B$80:$K$86,R644,3+D644),0)</f>
        <v>0</v>
      </c>
      <c r="X644" s="110">
        <f t="shared" ca="1" si="115"/>
        <v>18</v>
      </c>
    </row>
    <row r="645" spans="2:24">
      <c r="B645" s="48">
        <f t="shared" ca="1" si="117"/>
        <v>45517</v>
      </c>
      <c r="C645" s="10">
        <f t="shared" ca="1" si="116"/>
        <v>45517</v>
      </c>
      <c r="D645" s="6">
        <f t="shared" ca="1" si="118"/>
        <v>2</v>
      </c>
      <c r="E645" s="10">
        <f ca="1">VLOOKUP(C645,Vakantie!O:O,1,1)</f>
        <v>45479</v>
      </c>
      <c r="F645" s="10">
        <f ca="1">INDEX(Vakantie!P:P,MATCH(E645,Vakantie!O:O,0))</f>
        <v>45522</v>
      </c>
      <c r="G645" s="6" t="str">
        <f ca="1">INDEX(Vakantie!Q:Q,MATCH(E645,Vakantie!O:O,0))</f>
        <v>Zomer</v>
      </c>
      <c r="H645" s="6">
        <f t="shared" ca="1" si="119"/>
        <v>1</v>
      </c>
      <c r="I645" s="6">
        <f ca="1">IFERROR(  MIN(1, VLOOKUP(C645,Vakantie!Z:Z,1,0)   ),0)</f>
        <v>0</v>
      </c>
      <c r="J645" s="6">
        <f t="shared" ca="1" si="111"/>
        <v>0</v>
      </c>
      <c r="K645" s="6">
        <f t="shared" si="112"/>
        <v>0</v>
      </c>
      <c r="L645" s="10">
        <f ca="1">VLOOKUP(C645,Zwangerschapsverlof!$B$66:$B$72,1,1)</f>
        <v>0</v>
      </c>
      <c r="M645" s="10">
        <f ca="1">INDEX(Zwangerschapsverlof!$C$66:$C$72,N645)</f>
        <v>0</v>
      </c>
      <c r="N645" s="89">
        <f ca="1">MATCH(L645,Zwangerschapsverlof!$B$66:$B$72,0)</f>
        <v>1</v>
      </c>
      <c r="O645" s="6">
        <f t="shared" ca="1" si="120"/>
        <v>0</v>
      </c>
      <c r="P645" s="10">
        <f ca="1">VLOOKUP(C645,Zwangerschapsverlof!$B$80:$B$86,1,1)</f>
        <v>0</v>
      </c>
      <c r="Q645" s="10">
        <f ca="1">INDEX(Zwangerschapsverlof!$C$80:$C$86,R645)</f>
        <v>0</v>
      </c>
      <c r="R645" s="89">
        <f ca="1">MATCH(P645,Zwangerschapsverlof!$B$80:$B$86,0)</f>
        <v>1</v>
      </c>
      <c r="S645" s="6">
        <f t="shared" ca="1" si="121"/>
        <v>0</v>
      </c>
      <c r="T645" s="37">
        <f t="shared" ca="1" si="113"/>
        <v>0</v>
      </c>
      <c r="U645" s="49">
        <f t="shared" si="114"/>
        <v>0</v>
      </c>
      <c r="V645" s="37">
        <f ca="1">IF(AND(H645=0,I645=0,O645=1),INDEX(Zwangerschapsverlof!$B$66:$K$72,N645,3+D645),0)</f>
        <v>0</v>
      </c>
      <c r="W645" s="37">
        <f ca="1">IF(AND(H645=0,I645=0,S645=1),INDEX(Zwangerschapsverlof!$B$80:$K$86,R645,3+D645),0)</f>
        <v>0</v>
      </c>
      <c r="X645" s="110">
        <f t="shared" ca="1" si="115"/>
        <v>18</v>
      </c>
    </row>
    <row r="646" spans="2:24">
      <c r="B646" s="48">
        <f t="shared" ca="1" si="117"/>
        <v>45518</v>
      </c>
      <c r="C646" s="10">
        <f t="shared" ca="1" si="116"/>
        <v>45518</v>
      </c>
      <c r="D646" s="6">
        <f t="shared" ca="1" si="118"/>
        <v>3</v>
      </c>
      <c r="E646" s="10">
        <f ca="1">VLOOKUP(C646,Vakantie!O:O,1,1)</f>
        <v>45479</v>
      </c>
      <c r="F646" s="10">
        <f ca="1">INDEX(Vakantie!P:P,MATCH(E646,Vakantie!O:O,0))</f>
        <v>45522</v>
      </c>
      <c r="G646" s="6" t="str">
        <f ca="1">INDEX(Vakantie!Q:Q,MATCH(E646,Vakantie!O:O,0))</f>
        <v>Zomer</v>
      </c>
      <c r="H646" s="6">
        <f t="shared" ca="1" si="119"/>
        <v>1</v>
      </c>
      <c r="I646" s="6">
        <f ca="1">IFERROR(  MIN(1, VLOOKUP(C646,Vakantie!Z:Z,1,0)   ),0)</f>
        <v>0</v>
      </c>
      <c r="J646" s="6">
        <f t="shared" ca="1" si="111"/>
        <v>0</v>
      </c>
      <c r="K646" s="6">
        <f t="shared" si="112"/>
        <v>0</v>
      </c>
      <c r="L646" s="10">
        <f ca="1">VLOOKUP(C646,Zwangerschapsverlof!$B$66:$B$72,1,1)</f>
        <v>0</v>
      </c>
      <c r="M646" s="10">
        <f ca="1">INDEX(Zwangerschapsverlof!$C$66:$C$72,N646)</f>
        <v>0</v>
      </c>
      <c r="N646" s="89">
        <f ca="1">MATCH(L646,Zwangerschapsverlof!$B$66:$B$72,0)</f>
        <v>1</v>
      </c>
      <c r="O646" s="6">
        <f t="shared" ca="1" si="120"/>
        <v>0</v>
      </c>
      <c r="P646" s="10">
        <f ca="1">VLOOKUP(C646,Zwangerschapsverlof!$B$80:$B$86,1,1)</f>
        <v>0</v>
      </c>
      <c r="Q646" s="10">
        <f ca="1">INDEX(Zwangerschapsverlof!$C$80:$C$86,R646)</f>
        <v>0</v>
      </c>
      <c r="R646" s="89">
        <f ca="1">MATCH(P646,Zwangerschapsverlof!$B$80:$B$86,0)</f>
        <v>1</v>
      </c>
      <c r="S646" s="6">
        <f t="shared" ca="1" si="121"/>
        <v>0</v>
      </c>
      <c r="T646" s="37">
        <f t="shared" ca="1" si="113"/>
        <v>0</v>
      </c>
      <c r="U646" s="49">
        <f t="shared" si="114"/>
        <v>0</v>
      </c>
      <c r="V646" s="37">
        <f ca="1">IF(AND(H646=0,I646=0,O646=1),INDEX(Zwangerschapsverlof!$B$66:$K$72,N646,3+D646),0)</f>
        <v>0</v>
      </c>
      <c r="W646" s="37">
        <f ca="1">IF(AND(H646=0,I646=0,S646=1),INDEX(Zwangerschapsverlof!$B$80:$K$86,R646,3+D646),0)</f>
        <v>0</v>
      </c>
      <c r="X646" s="110">
        <f t="shared" ca="1" si="115"/>
        <v>18</v>
      </c>
    </row>
    <row r="647" spans="2:24">
      <c r="B647" s="48">
        <f t="shared" ca="1" si="117"/>
        <v>45519</v>
      </c>
      <c r="C647" s="10">
        <f t="shared" ca="1" si="116"/>
        <v>45519</v>
      </c>
      <c r="D647" s="6">
        <f t="shared" ca="1" si="118"/>
        <v>4</v>
      </c>
      <c r="E647" s="10">
        <f ca="1">VLOOKUP(C647,Vakantie!O:O,1,1)</f>
        <v>45479</v>
      </c>
      <c r="F647" s="10">
        <f ca="1">INDEX(Vakantie!P:P,MATCH(E647,Vakantie!O:O,0))</f>
        <v>45522</v>
      </c>
      <c r="G647" s="6" t="str">
        <f ca="1">INDEX(Vakantie!Q:Q,MATCH(E647,Vakantie!O:O,0))</f>
        <v>Zomer</v>
      </c>
      <c r="H647" s="6">
        <f t="shared" ca="1" si="119"/>
        <v>1</v>
      </c>
      <c r="I647" s="6">
        <f ca="1">IFERROR(  MIN(1, VLOOKUP(C647,Vakantie!Z:Z,1,0)   ),0)</f>
        <v>0</v>
      </c>
      <c r="J647" s="6">
        <f t="shared" ref="J647:J710" ca="1" si="122">IF(AND(C647&gt;=$AX$23,C647&lt;=$AX$38),1,0)</f>
        <v>0</v>
      </c>
      <c r="K647" s="6">
        <f t="shared" ref="K647:K710" si="123">IF($AX$37=0,0,IF(AND(C647&gt;=$AX$37,C647&lt;=$AX$35),1,0))</f>
        <v>0</v>
      </c>
      <c r="L647" s="10">
        <f ca="1">VLOOKUP(C647,Zwangerschapsverlof!$B$66:$B$72,1,1)</f>
        <v>0</v>
      </c>
      <c r="M647" s="10">
        <f ca="1">INDEX(Zwangerschapsverlof!$C$66:$C$72,N647)</f>
        <v>0</v>
      </c>
      <c r="N647" s="89">
        <f ca="1">MATCH(L647,Zwangerschapsverlof!$B$66:$B$72,0)</f>
        <v>1</v>
      </c>
      <c r="O647" s="6">
        <f t="shared" ca="1" si="120"/>
        <v>0</v>
      </c>
      <c r="P647" s="10">
        <f ca="1">VLOOKUP(C647,Zwangerschapsverlof!$B$80:$B$86,1,1)</f>
        <v>0</v>
      </c>
      <c r="Q647" s="10">
        <f ca="1">INDEX(Zwangerschapsverlof!$C$80:$C$86,R647)</f>
        <v>0</v>
      </c>
      <c r="R647" s="89">
        <f ca="1">MATCH(P647,Zwangerschapsverlof!$B$80:$B$86,0)</f>
        <v>1</v>
      </c>
      <c r="S647" s="6">
        <f t="shared" ca="1" si="121"/>
        <v>0</v>
      </c>
      <c r="T647" s="37">
        <f t="shared" ref="T647:T710" ca="1" si="124">IF(AND(OR(H647=1,I647=1),J647=1),INDEX($AY$9:$BE$9,1,D647),0)</f>
        <v>0</v>
      </c>
      <c r="U647" s="49">
        <f t="shared" ref="U647:U710" si="125">IF(K647=1,INDEX($AY$9:$BE$9,1,D647),0)</f>
        <v>0</v>
      </c>
      <c r="V647" s="37">
        <f ca="1">IF(AND(H647=0,I647=0,O647=1),INDEX(Zwangerschapsverlof!$B$66:$K$72,N647,3+D647),0)</f>
        <v>0</v>
      </c>
      <c r="W647" s="37">
        <f ca="1">IF(AND(H647=0,I647=0,S647=1),INDEX(Zwangerschapsverlof!$B$80:$K$86,R647,3+D647),0)</f>
        <v>0</v>
      </c>
      <c r="X647" s="110">
        <f t="shared" ref="X647:X710" ca="1" si="126">SUM(X646,IF(I647=1,1,0))</f>
        <v>18</v>
      </c>
    </row>
    <row r="648" spans="2:24">
      <c r="B648" s="48">
        <f t="shared" ca="1" si="117"/>
        <v>45520</v>
      </c>
      <c r="C648" s="10">
        <f t="shared" ref="C648:C711" ca="1" si="127">C647+1</f>
        <v>45520</v>
      </c>
      <c r="D648" s="6">
        <f t="shared" ca="1" si="118"/>
        <v>5</v>
      </c>
      <c r="E648" s="10">
        <f ca="1">VLOOKUP(C648,Vakantie!O:O,1,1)</f>
        <v>45479</v>
      </c>
      <c r="F648" s="10">
        <f ca="1">INDEX(Vakantie!P:P,MATCH(E648,Vakantie!O:O,0))</f>
        <v>45522</v>
      </c>
      <c r="G648" s="6" t="str">
        <f ca="1">INDEX(Vakantie!Q:Q,MATCH(E648,Vakantie!O:O,0))</f>
        <v>Zomer</v>
      </c>
      <c r="H648" s="6">
        <f t="shared" ca="1" si="119"/>
        <v>1</v>
      </c>
      <c r="I648" s="6">
        <f ca="1">IFERROR(  MIN(1, VLOOKUP(C648,Vakantie!Z:Z,1,0)   ),0)</f>
        <v>0</v>
      </c>
      <c r="J648" s="6">
        <f t="shared" ca="1" si="122"/>
        <v>0</v>
      </c>
      <c r="K648" s="6">
        <f t="shared" si="123"/>
        <v>0</v>
      </c>
      <c r="L648" s="10">
        <f ca="1">VLOOKUP(C648,Zwangerschapsverlof!$B$66:$B$72,1,1)</f>
        <v>0</v>
      </c>
      <c r="M648" s="10">
        <f ca="1">INDEX(Zwangerschapsverlof!$C$66:$C$72,N648)</f>
        <v>0</v>
      </c>
      <c r="N648" s="89">
        <f ca="1">MATCH(L648,Zwangerschapsverlof!$B$66:$B$72,0)</f>
        <v>1</v>
      </c>
      <c r="O648" s="6">
        <f t="shared" ca="1" si="120"/>
        <v>0</v>
      </c>
      <c r="P648" s="10">
        <f ca="1">VLOOKUP(C648,Zwangerschapsverlof!$B$80:$B$86,1,1)</f>
        <v>0</v>
      </c>
      <c r="Q648" s="10">
        <f ca="1">INDEX(Zwangerschapsverlof!$C$80:$C$86,R648)</f>
        <v>0</v>
      </c>
      <c r="R648" s="89">
        <f ca="1">MATCH(P648,Zwangerschapsverlof!$B$80:$B$86,0)</f>
        <v>1</v>
      </c>
      <c r="S648" s="6">
        <f t="shared" ca="1" si="121"/>
        <v>0</v>
      </c>
      <c r="T648" s="37">
        <f t="shared" ca="1" si="124"/>
        <v>0</v>
      </c>
      <c r="U648" s="49">
        <f t="shared" si="125"/>
        <v>0</v>
      </c>
      <c r="V648" s="37">
        <f ca="1">IF(AND(H648=0,I648=0,O648=1),INDEX(Zwangerschapsverlof!$B$66:$K$72,N648,3+D648),0)</f>
        <v>0</v>
      </c>
      <c r="W648" s="37">
        <f ca="1">IF(AND(H648=0,I648=0,S648=1),INDEX(Zwangerschapsverlof!$B$80:$K$86,R648,3+D648),0)</f>
        <v>0</v>
      </c>
      <c r="X648" s="110">
        <f t="shared" ca="1" si="126"/>
        <v>18</v>
      </c>
    </row>
    <row r="649" spans="2:24">
      <c r="B649" s="48">
        <f t="shared" ca="1" si="117"/>
        <v>45521</v>
      </c>
      <c r="C649" s="10">
        <f t="shared" ca="1" si="127"/>
        <v>45521</v>
      </c>
      <c r="D649" s="6">
        <f t="shared" ca="1" si="118"/>
        <v>6</v>
      </c>
      <c r="E649" s="10">
        <f ca="1">VLOOKUP(C649,Vakantie!O:O,1,1)</f>
        <v>45479</v>
      </c>
      <c r="F649" s="10">
        <f ca="1">INDEX(Vakantie!P:P,MATCH(E649,Vakantie!O:O,0))</f>
        <v>45522</v>
      </c>
      <c r="G649" s="6" t="str">
        <f ca="1">INDEX(Vakantie!Q:Q,MATCH(E649,Vakantie!O:O,0))</f>
        <v>Zomer</v>
      </c>
      <c r="H649" s="6">
        <f t="shared" ca="1" si="119"/>
        <v>1</v>
      </c>
      <c r="I649" s="6">
        <f ca="1">IFERROR(  MIN(1, VLOOKUP(C649,Vakantie!Z:Z,1,0)   ),0)</f>
        <v>0</v>
      </c>
      <c r="J649" s="6">
        <f t="shared" ca="1" si="122"/>
        <v>0</v>
      </c>
      <c r="K649" s="6">
        <f t="shared" si="123"/>
        <v>0</v>
      </c>
      <c r="L649" s="10">
        <f ca="1">VLOOKUP(C649,Zwangerschapsverlof!$B$66:$B$72,1,1)</f>
        <v>0</v>
      </c>
      <c r="M649" s="10">
        <f ca="1">INDEX(Zwangerschapsverlof!$C$66:$C$72,N649)</f>
        <v>0</v>
      </c>
      <c r="N649" s="89">
        <f ca="1">MATCH(L649,Zwangerschapsverlof!$B$66:$B$72,0)</f>
        <v>1</v>
      </c>
      <c r="O649" s="6">
        <f t="shared" ca="1" si="120"/>
        <v>0</v>
      </c>
      <c r="P649" s="10">
        <f ca="1">VLOOKUP(C649,Zwangerschapsverlof!$B$80:$B$86,1,1)</f>
        <v>0</v>
      </c>
      <c r="Q649" s="10">
        <f ca="1">INDEX(Zwangerschapsverlof!$C$80:$C$86,R649)</f>
        <v>0</v>
      </c>
      <c r="R649" s="89">
        <f ca="1">MATCH(P649,Zwangerschapsverlof!$B$80:$B$86,0)</f>
        <v>1</v>
      </c>
      <c r="S649" s="6">
        <f t="shared" ca="1" si="121"/>
        <v>0</v>
      </c>
      <c r="T649" s="37">
        <f t="shared" ca="1" si="124"/>
        <v>0</v>
      </c>
      <c r="U649" s="49">
        <f t="shared" si="125"/>
        <v>0</v>
      </c>
      <c r="V649" s="37">
        <f ca="1">IF(AND(H649=0,I649=0,O649=1),INDEX(Zwangerschapsverlof!$B$66:$K$72,N649,3+D649),0)</f>
        <v>0</v>
      </c>
      <c r="W649" s="37">
        <f ca="1">IF(AND(H649=0,I649=0,S649=1),INDEX(Zwangerschapsverlof!$B$80:$K$86,R649,3+D649),0)</f>
        <v>0</v>
      </c>
      <c r="X649" s="110">
        <f t="shared" ca="1" si="126"/>
        <v>18</v>
      </c>
    </row>
    <row r="650" spans="2:24">
      <c r="B650" s="48">
        <f t="shared" ca="1" si="117"/>
        <v>45522</v>
      </c>
      <c r="C650" s="10">
        <f t="shared" ca="1" si="127"/>
        <v>45522</v>
      </c>
      <c r="D650" s="6">
        <f t="shared" ca="1" si="118"/>
        <v>7</v>
      </c>
      <c r="E650" s="10">
        <f ca="1">VLOOKUP(C650,Vakantie!O:O,1,1)</f>
        <v>45479</v>
      </c>
      <c r="F650" s="10">
        <f ca="1">INDEX(Vakantie!P:P,MATCH(E650,Vakantie!O:O,0))</f>
        <v>45522</v>
      </c>
      <c r="G650" s="6" t="str">
        <f ca="1">INDEX(Vakantie!Q:Q,MATCH(E650,Vakantie!O:O,0))</f>
        <v>Zomer</v>
      </c>
      <c r="H650" s="6">
        <f t="shared" ca="1" si="119"/>
        <v>1</v>
      </c>
      <c r="I650" s="6">
        <f ca="1">IFERROR(  MIN(1, VLOOKUP(C650,Vakantie!Z:Z,1,0)   ),0)</f>
        <v>0</v>
      </c>
      <c r="J650" s="6">
        <f t="shared" ca="1" si="122"/>
        <v>0</v>
      </c>
      <c r="K650" s="6">
        <f t="shared" si="123"/>
        <v>0</v>
      </c>
      <c r="L650" s="10">
        <f ca="1">VLOOKUP(C650,Zwangerschapsverlof!$B$66:$B$72,1,1)</f>
        <v>0</v>
      </c>
      <c r="M650" s="10">
        <f ca="1">INDEX(Zwangerschapsverlof!$C$66:$C$72,N650)</f>
        <v>0</v>
      </c>
      <c r="N650" s="89">
        <f ca="1">MATCH(L650,Zwangerschapsverlof!$B$66:$B$72,0)</f>
        <v>1</v>
      </c>
      <c r="O650" s="6">
        <f t="shared" ca="1" si="120"/>
        <v>0</v>
      </c>
      <c r="P650" s="10">
        <f ca="1">VLOOKUP(C650,Zwangerschapsverlof!$B$80:$B$86,1,1)</f>
        <v>0</v>
      </c>
      <c r="Q650" s="10">
        <f ca="1">INDEX(Zwangerschapsverlof!$C$80:$C$86,R650)</f>
        <v>0</v>
      </c>
      <c r="R650" s="89">
        <f ca="1">MATCH(P650,Zwangerschapsverlof!$B$80:$B$86,0)</f>
        <v>1</v>
      </c>
      <c r="S650" s="6">
        <f t="shared" ca="1" si="121"/>
        <v>0</v>
      </c>
      <c r="T650" s="37">
        <f t="shared" ca="1" si="124"/>
        <v>0</v>
      </c>
      <c r="U650" s="49">
        <f t="shared" si="125"/>
        <v>0</v>
      </c>
      <c r="V650" s="37">
        <f ca="1">IF(AND(H650=0,I650=0,O650=1),INDEX(Zwangerschapsverlof!$B$66:$K$72,N650,3+D650),0)</f>
        <v>0</v>
      </c>
      <c r="W650" s="37">
        <f ca="1">IF(AND(H650=0,I650=0,S650=1),INDEX(Zwangerschapsverlof!$B$80:$K$86,R650,3+D650),0)</f>
        <v>0</v>
      </c>
      <c r="X650" s="110">
        <f t="shared" ca="1" si="126"/>
        <v>18</v>
      </c>
    </row>
    <row r="651" spans="2:24">
      <c r="B651" s="48">
        <f t="shared" ca="1" si="117"/>
        <v>45523</v>
      </c>
      <c r="C651" s="10">
        <f t="shared" ca="1" si="127"/>
        <v>45523</v>
      </c>
      <c r="D651" s="6">
        <f t="shared" ca="1" si="118"/>
        <v>1</v>
      </c>
      <c r="E651" s="10">
        <f ca="1">VLOOKUP(C651,Vakantie!O:O,1,1)</f>
        <v>45479</v>
      </c>
      <c r="F651" s="10">
        <f ca="1">INDEX(Vakantie!P:P,MATCH(E651,Vakantie!O:O,0))</f>
        <v>45522</v>
      </c>
      <c r="G651" s="6" t="str">
        <f ca="1">INDEX(Vakantie!Q:Q,MATCH(E651,Vakantie!O:O,0))</f>
        <v>Zomer</v>
      </c>
      <c r="H651" s="6">
        <f t="shared" ca="1" si="119"/>
        <v>0</v>
      </c>
      <c r="I651" s="6">
        <f ca="1">IFERROR(  MIN(1, VLOOKUP(C651,Vakantie!Z:Z,1,0)   ),0)</f>
        <v>0</v>
      </c>
      <c r="J651" s="6">
        <f t="shared" ca="1" si="122"/>
        <v>0</v>
      </c>
      <c r="K651" s="6">
        <f t="shared" si="123"/>
        <v>0</v>
      </c>
      <c r="L651" s="10">
        <f ca="1">VLOOKUP(C651,Zwangerschapsverlof!$B$66:$B$72,1,1)</f>
        <v>0</v>
      </c>
      <c r="M651" s="10">
        <f ca="1">INDEX(Zwangerschapsverlof!$C$66:$C$72,N651)</f>
        <v>0</v>
      </c>
      <c r="N651" s="89">
        <f ca="1">MATCH(L651,Zwangerschapsverlof!$B$66:$B$72,0)</f>
        <v>1</v>
      </c>
      <c r="O651" s="6">
        <f t="shared" ca="1" si="120"/>
        <v>0</v>
      </c>
      <c r="P651" s="10">
        <f ca="1">VLOOKUP(C651,Zwangerschapsverlof!$B$80:$B$86,1,1)</f>
        <v>0</v>
      </c>
      <c r="Q651" s="10">
        <f ca="1">INDEX(Zwangerschapsverlof!$C$80:$C$86,R651)</f>
        <v>0</v>
      </c>
      <c r="R651" s="89">
        <f ca="1">MATCH(P651,Zwangerschapsverlof!$B$80:$B$86,0)</f>
        <v>1</v>
      </c>
      <c r="S651" s="6">
        <f t="shared" ca="1" si="121"/>
        <v>0</v>
      </c>
      <c r="T651" s="37">
        <f t="shared" ca="1" si="124"/>
        <v>0</v>
      </c>
      <c r="U651" s="49">
        <f t="shared" si="125"/>
        <v>0</v>
      </c>
      <c r="V651" s="37">
        <f ca="1">IF(AND(H651=0,I651=0,O651=1),INDEX(Zwangerschapsverlof!$B$66:$K$72,N651,3+D651),0)</f>
        <v>0</v>
      </c>
      <c r="W651" s="37">
        <f ca="1">IF(AND(H651=0,I651=0,S651=1),INDEX(Zwangerschapsverlof!$B$80:$K$86,R651,3+D651),0)</f>
        <v>0</v>
      </c>
      <c r="X651" s="110">
        <f t="shared" ca="1" si="126"/>
        <v>18</v>
      </c>
    </row>
    <row r="652" spans="2:24">
      <c r="B652" s="48">
        <f t="shared" ca="1" si="117"/>
        <v>45524</v>
      </c>
      <c r="C652" s="10">
        <f t="shared" ca="1" si="127"/>
        <v>45524</v>
      </c>
      <c r="D652" s="6">
        <f t="shared" ca="1" si="118"/>
        <v>2</v>
      </c>
      <c r="E652" s="10">
        <f ca="1">VLOOKUP(C652,Vakantie!O:O,1,1)</f>
        <v>45479</v>
      </c>
      <c r="F652" s="10">
        <f ca="1">INDEX(Vakantie!P:P,MATCH(E652,Vakantie!O:O,0))</f>
        <v>45522</v>
      </c>
      <c r="G652" s="6" t="str">
        <f ca="1">INDEX(Vakantie!Q:Q,MATCH(E652,Vakantie!O:O,0))</f>
        <v>Zomer</v>
      </c>
      <c r="H652" s="6">
        <f t="shared" ca="1" si="119"/>
        <v>0</v>
      </c>
      <c r="I652" s="6">
        <f ca="1">IFERROR(  MIN(1, VLOOKUP(C652,Vakantie!Z:Z,1,0)   ),0)</f>
        <v>0</v>
      </c>
      <c r="J652" s="6">
        <f t="shared" ca="1" si="122"/>
        <v>0</v>
      </c>
      <c r="K652" s="6">
        <f t="shared" si="123"/>
        <v>0</v>
      </c>
      <c r="L652" s="10">
        <f ca="1">VLOOKUP(C652,Zwangerschapsverlof!$B$66:$B$72,1,1)</f>
        <v>0</v>
      </c>
      <c r="M652" s="10">
        <f ca="1">INDEX(Zwangerschapsverlof!$C$66:$C$72,N652)</f>
        <v>0</v>
      </c>
      <c r="N652" s="89">
        <f ca="1">MATCH(L652,Zwangerschapsverlof!$B$66:$B$72,0)</f>
        <v>1</v>
      </c>
      <c r="O652" s="6">
        <f t="shared" ca="1" si="120"/>
        <v>0</v>
      </c>
      <c r="P652" s="10">
        <f ca="1">VLOOKUP(C652,Zwangerschapsverlof!$B$80:$B$86,1,1)</f>
        <v>0</v>
      </c>
      <c r="Q652" s="10">
        <f ca="1">INDEX(Zwangerschapsverlof!$C$80:$C$86,R652)</f>
        <v>0</v>
      </c>
      <c r="R652" s="89">
        <f ca="1">MATCH(P652,Zwangerschapsverlof!$B$80:$B$86,0)</f>
        <v>1</v>
      </c>
      <c r="S652" s="6">
        <f t="shared" ca="1" si="121"/>
        <v>0</v>
      </c>
      <c r="T652" s="37">
        <f t="shared" ca="1" si="124"/>
        <v>0</v>
      </c>
      <c r="U652" s="49">
        <f t="shared" si="125"/>
        <v>0</v>
      </c>
      <c r="V652" s="37">
        <f ca="1">IF(AND(H652=0,I652=0,O652=1),INDEX(Zwangerschapsverlof!$B$66:$K$72,N652,3+D652),0)</f>
        <v>0</v>
      </c>
      <c r="W652" s="37">
        <f ca="1">IF(AND(H652=0,I652=0,S652=1),INDEX(Zwangerschapsverlof!$B$80:$K$86,R652,3+D652),0)</f>
        <v>0</v>
      </c>
      <c r="X652" s="110">
        <f t="shared" ca="1" si="126"/>
        <v>18</v>
      </c>
    </row>
    <row r="653" spans="2:24">
      <c r="B653" s="48">
        <f t="shared" ca="1" si="117"/>
        <v>45525</v>
      </c>
      <c r="C653" s="10">
        <f t="shared" ca="1" si="127"/>
        <v>45525</v>
      </c>
      <c r="D653" s="6">
        <f t="shared" ca="1" si="118"/>
        <v>3</v>
      </c>
      <c r="E653" s="10">
        <f ca="1">VLOOKUP(C653,Vakantie!O:O,1,1)</f>
        <v>45479</v>
      </c>
      <c r="F653" s="10">
        <f ca="1">INDEX(Vakantie!P:P,MATCH(E653,Vakantie!O:O,0))</f>
        <v>45522</v>
      </c>
      <c r="G653" s="6" t="str">
        <f ca="1">INDEX(Vakantie!Q:Q,MATCH(E653,Vakantie!O:O,0))</f>
        <v>Zomer</v>
      </c>
      <c r="H653" s="6">
        <f t="shared" ca="1" si="119"/>
        <v>0</v>
      </c>
      <c r="I653" s="6">
        <f ca="1">IFERROR(  MIN(1, VLOOKUP(C653,Vakantie!Z:Z,1,0)   ),0)</f>
        <v>0</v>
      </c>
      <c r="J653" s="6">
        <f t="shared" ca="1" si="122"/>
        <v>0</v>
      </c>
      <c r="K653" s="6">
        <f t="shared" si="123"/>
        <v>0</v>
      </c>
      <c r="L653" s="10">
        <f ca="1">VLOOKUP(C653,Zwangerschapsverlof!$B$66:$B$72,1,1)</f>
        <v>0</v>
      </c>
      <c r="M653" s="10">
        <f ca="1">INDEX(Zwangerschapsverlof!$C$66:$C$72,N653)</f>
        <v>0</v>
      </c>
      <c r="N653" s="89">
        <f ca="1">MATCH(L653,Zwangerschapsverlof!$B$66:$B$72,0)</f>
        <v>1</v>
      </c>
      <c r="O653" s="6">
        <f t="shared" ca="1" si="120"/>
        <v>0</v>
      </c>
      <c r="P653" s="10">
        <f ca="1">VLOOKUP(C653,Zwangerschapsverlof!$B$80:$B$86,1,1)</f>
        <v>0</v>
      </c>
      <c r="Q653" s="10">
        <f ca="1">INDEX(Zwangerschapsverlof!$C$80:$C$86,R653)</f>
        <v>0</v>
      </c>
      <c r="R653" s="89">
        <f ca="1">MATCH(P653,Zwangerschapsverlof!$B$80:$B$86,0)</f>
        <v>1</v>
      </c>
      <c r="S653" s="6">
        <f t="shared" ca="1" si="121"/>
        <v>0</v>
      </c>
      <c r="T653" s="37">
        <f t="shared" ca="1" si="124"/>
        <v>0</v>
      </c>
      <c r="U653" s="49">
        <f t="shared" si="125"/>
        <v>0</v>
      </c>
      <c r="V653" s="37">
        <f ca="1">IF(AND(H653=0,I653=0,O653=1),INDEX(Zwangerschapsverlof!$B$66:$K$72,N653,3+D653),0)</f>
        <v>0</v>
      </c>
      <c r="W653" s="37">
        <f ca="1">IF(AND(H653=0,I653=0,S653=1),INDEX(Zwangerschapsverlof!$B$80:$K$86,R653,3+D653),0)</f>
        <v>0</v>
      </c>
      <c r="X653" s="110">
        <f t="shared" ca="1" si="126"/>
        <v>18</v>
      </c>
    </row>
    <row r="654" spans="2:24">
      <c r="B654" s="48">
        <f t="shared" ca="1" si="117"/>
        <v>45526</v>
      </c>
      <c r="C654" s="10">
        <f t="shared" ca="1" si="127"/>
        <v>45526</v>
      </c>
      <c r="D654" s="6">
        <f t="shared" ca="1" si="118"/>
        <v>4</v>
      </c>
      <c r="E654" s="10">
        <f ca="1">VLOOKUP(C654,Vakantie!O:O,1,1)</f>
        <v>45479</v>
      </c>
      <c r="F654" s="10">
        <f ca="1">INDEX(Vakantie!P:P,MATCH(E654,Vakantie!O:O,0))</f>
        <v>45522</v>
      </c>
      <c r="G654" s="6" t="str">
        <f ca="1">INDEX(Vakantie!Q:Q,MATCH(E654,Vakantie!O:O,0))</f>
        <v>Zomer</v>
      </c>
      <c r="H654" s="6">
        <f t="shared" ca="1" si="119"/>
        <v>0</v>
      </c>
      <c r="I654" s="6">
        <f ca="1">IFERROR(  MIN(1, VLOOKUP(C654,Vakantie!Z:Z,1,0)   ),0)</f>
        <v>0</v>
      </c>
      <c r="J654" s="6">
        <f t="shared" ca="1" si="122"/>
        <v>0</v>
      </c>
      <c r="K654" s="6">
        <f t="shared" si="123"/>
        <v>0</v>
      </c>
      <c r="L654" s="10">
        <f ca="1">VLOOKUP(C654,Zwangerschapsverlof!$B$66:$B$72,1,1)</f>
        <v>0</v>
      </c>
      <c r="M654" s="10">
        <f ca="1">INDEX(Zwangerschapsverlof!$C$66:$C$72,N654)</f>
        <v>0</v>
      </c>
      <c r="N654" s="89">
        <f ca="1">MATCH(L654,Zwangerschapsverlof!$B$66:$B$72,0)</f>
        <v>1</v>
      </c>
      <c r="O654" s="6">
        <f t="shared" ca="1" si="120"/>
        <v>0</v>
      </c>
      <c r="P654" s="10">
        <f ca="1">VLOOKUP(C654,Zwangerschapsverlof!$B$80:$B$86,1,1)</f>
        <v>0</v>
      </c>
      <c r="Q654" s="10">
        <f ca="1">INDEX(Zwangerschapsverlof!$C$80:$C$86,R654)</f>
        <v>0</v>
      </c>
      <c r="R654" s="89">
        <f ca="1">MATCH(P654,Zwangerschapsverlof!$B$80:$B$86,0)</f>
        <v>1</v>
      </c>
      <c r="S654" s="6">
        <f t="shared" ca="1" si="121"/>
        <v>0</v>
      </c>
      <c r="T654" s="37">
        <f t="shared" ca="1" si="124"/>
        <v>0</v>
      </c>
      <c r="U654" s="49">
        <f t="shared" si="125"/>
        <v>0</v>
      </c>
      <c r="V654" s="37">
        <f ca="1">IF(AND(H654=0,I654=0,O654=1),INDEX(Zwangerschapsverlof!$B$66:$K$72,N654,3+D654),0)</f>
        <v>0</v>
      </c>
      <c r="W654" s="37">
        <f ca="1">IF(AND(H654=0,I654=0,S654=1),INDEX(Zwangerschapsverlof!$B$80:$K$86,R654,3+D654),0)</f>
        <v>0</v>
      </c>
      <c r="X654" s="110">
        <f t="shared" ca="1" si="126"/>
        <v>18</v>
      </c>
    </row>
    <row r="655" spans="2:24">
      <c r="B655" s="48">
        <f t="shared" ca="1" si="117"/>
        <v>45527</v>
      </c>
      <c r="C655" s="10">
        <f t="shared" ca="1" si="127"/>
        <v>45527</v>
      </c>
      <c r="D655" s="6">
        <f t="shared" ca="1" si="118"/>
        <v>5</v>
      </c>
      <c r="E655" s="10">
        <f ca="1">VLOOKUP(C655,Vakantie!O:O,1,1)</f>
        <v>45479</v>
      </c>
      <c r="F655" s="10">
        <f ca="1">INDEX(Vakantie!P:P,MATCH(E655,Vakantie!O:O,0))</f>
        <v>45522</v>
      </c>
      <c r="G655" s="6" t="str">
        <f ca="1">INDEX(Vakantie!Q:Q,MATCH(E655,Vakantie!O:O,0))</f>
        <v>Zomer</v>
      </c>
      <c r="H655" s="6">
        <f t="shared" ca="1" si="119"/>
        <v>0</v>
      </c>
      <c r="I655" s="6">
        <f ca="1">IFERROR(  MIN(1, VLOOKUP(C655,Vakantie!Z:Z,1,0)   ),0)</f>
        <v>0</v>
      </c>
      <c r="J655" s="6">
        <f t="shared" ca="1" si="122"/>
        <v>0</v>
      </c>
      <c r="K655" s="6">
        <f t="shared" si="123"/>
        <v>0</v>
      </c>
      <c r="L655" s="10">
        <f ca="1">VLOOKUP(C655,Zwangerschapsverlof!$B$66:$B$72,1,1)</f>
        <v>0</v>
      </c>
      <c r="M655" s="10">
        <f ca="1">INDEX(Zwangerschapsverlof!$C$66:$C$72,N655)</f>
        <v>0</v>
      </c>
      <c r="N655" s="89">
        <f ca="1">MATCH(L655,Zwangerschapsverlof!$B$66:$B$72,0)</f>
        <v>1</v>
      </c>
      <c r="O655" s="6">
        <f t="shared" ca="1" si="120"/>
        <v>0</v>
      </c>
      <c r="P655" s="10">
        <f ca="1">VLOOKUP(C655,Zwangerschapsverlof!$B$80:$B$86,1,1)</f>
        <v>0</v>
      </c>
      <c r="Q655" s="10">
        <f ca="1">INDEX(Zwangerschapsverlof!$C$80:$C$86,R655)</f>
        <v>0</v>
      </c>
      <c r="R655" s="89">
        <f ca="1">MATCH(P655,Zwangerschapsverlof!$B$80:$B$86,0)</f>
        <v>1</v>
      </c>
      <c r="S655" s="6">
        <f t="shared" ca="1" si="121"/>
        <v>0</v>
      </c>
      <c r="T655" s="37">
        <f t="shared" ca="1" si="124"/>
        <v>0</v>
      </c>
      <c r="U655" s="49">
        <f t="shared" si="125"/>
        <v>0</v>
      </c>
      <c r="V655" s="37">
        <f ca="1">IF(AND(H655=0,I655=0,O655=1),INDEX(Zwangerschapsverlof!$B$66:$K$72,N655,3+D655),0)</f>
        <v>0</v>
      </c>
      <c r="W655" s="37">
        <f ca="1">IF(AND(H655=0,I655=0,S655=1),INDEX(Zwangerschapsverlof!$B$80:$K$86,R655,3+D655),0)</f>
        <v>0</v>
      </c>
      <c r="X655" s="110">
        <f t="shared" ca="1" si="126"/>
        <v>18</v>
      </c>
    </row>
    <row r="656" spans="2:24">
      <c r="B656" s="48">
        <f t="shared" ca="1" si="117"/>
        <v>45528</v>
      </c>
      <c r="C656" s="10">
        <f t="shared" ca="1" si="127"/>
        <v>45528</v>
      </c>
      <c r="D656" s="6">
        <f t="shared" ca="1" si="118"/>
        <v>6</v>
      </c>
      <c r="E656" s="10">
        <f ca="1">VLOOKUP(C656,Vakantie!O:O,1,1)</f>
        <v>45479</v>
      </c>
      <c r="F656" s="10">
        <f ca="1">INDEX(Vakantie!P:P,MATCH(E656,Vakantie!O:O,0))</f>
        <v>45522</v>
      </c>
      <c r="G656" s="6" t="str">
        <f ca="1">INDEX(Vakantie!Q:Q,MATCH(E656,Vakantie!O:O,0))</f>
        <v>Zomer</v>
      </c>
      <c r="H656" s="6">
        <f t="shared" ca="1" si="119"/>
        <v>0</v>
      </c>
      <c r="I656" s="6">
        <f ca="1">IFERROR(  MIN(1, VLOOKUP(C656,Vakantie!Z:Z,1,0)   ),0)</f>
        <v>0</v>
      </c>
      <c r="J656" s="6">
        <f t="shared" ca="1" si="122"/>
        <v>0</v>
      </c>
      <c r="K656" s="6">
        <f t="shared" si="123"/>
        <v>0</v>
      </c>
      <c r="L656" s="10">
        <f ca="1">VLOOKUP(C656,Zwangerschapsverlof!$B$66:$B$72,1,1)</f>
        <v>0</v>
      </c>
      <c r="M656" s="10">
        <f ca="1">INDEX(Zwangerschapsverlof!$C$66:$C$72,N656)</f>
        <v>0</v>
      </c>
      <c r="N656" s="89">
        <f ca="1">MATCH(L656,Zwangerschapsverlof!$B$66:$B$72,0)</f>
        <v>1</v>
      </c>
      <c r="O656" s="6">
        <f t="shared" ca="1" si="120"/>
        <v>0</v>
      </c>
      <c r="P656" s="10">
        <f ca="1">VLOOKUP(C656,Zwangerschapsverlof!$B$80:$B$86,1,1)</f>
        <v>0</v>
      </c>
      <c r="Q656" s="10">
        <f ca="1">INDEX(Zwangerschapsverlof!$C$80:$C$86,R656)</f>
        <v>0</v>
      </c>
      <c r="R656" s="89">
        <f ca="1">MATCH(P656,Zwangerschapsverlof!$B$80:$B$86,0)</f>
        <v>1</v>
      </c>
      <c r="S656" s="6">
        <f t="shared" ca="1" si="121"/>
        <v>0</v>
      </c>
      <c r="T656" s="37">
        <f t="shared" ca="1" si="124"/>
        <v>0</v>
      </c>
      <c r="U656" s="49">
        <f t="shared" si="125"/>
        <v>0</v>
      </c>
      <c r="V656" s="37">
        <f ca="1">IF(AND(H656=0,I656=0,O656=1),INDEX(Zwangerschapsverlof!$B$66:$K$72,N656,3+D656),0)</f>
        <v>0</v>
      </c>
      <c r="W656" s="37">
        <f ca="1">IF(AND(H656=0,I656=0,S656=1),INDEX(Zwangerschapsverlof!$B$80:$K$86,R656,3+D656),0)</f>
        <v>0</v>
      </c>
      <c r="X656" s="110">
        <f t="shared" ca="1" si="126"/>
        <v>18</v>
      </c>
    </row>
    <row r="657" spans="2:24">
      <c r="B657" s="48">
        <f t="shared" ca="1" si="117"/>
        <v>45529</v>
      </c>
      <c r="C657" s="10">
        <f t="shared" ca="1" si="127"/>
        <v>45529</v>
      </c>
      <c r="D657" s="6">
        <f t="shared" ca="1" si="118"/>
        <v>7</v>
      </c>
      <c r="E657" s="10">
        <f ca="1">VLOOKUP(C657,Vakantie!O:O,1,1)</f>
        <v>45479</v>
      </c>
      <c r="F657" s="10">
        <f ca="1">INDEX(Vakantie!P:P,MATCH(E657,Vakantie!O:O,0))</f>
        <v>45522</v>
      </c>
      <c r="G657" s="6" t="str">
        <f ca="1">INDEX(Vakantie!Q:Q,MATCH(E657,Vakantie!O:O,0))</f>
        <v>Zomer</v>
      </c>
      <c r="H657" s="6">
        <f t="shared" ca="1" si="119"/>
        <v>0</v>
      </c>
      <c r="I657" s="6">
        <f ca="1">IFERROR(  MIN(1, VLOOKUP(C657,Vakantie!Z:Z,1,0)   ),0)</f>
        <v>0</v>
      </c>
      <c r="J657" s="6">
        <f t="shared" ca="1" si="122"/>
        <v>0</v>
      </c>
      <c r="K657" s="6">
        <f t="shared" si="123"/>
        <v>0</v>
      </c>
      <c r="L657" s="10">
        <f ca="1">VLOOKUP(C657,Zwangerschapsverlof!$B$66:$B$72,1,1)</f>
        <v>0</v>
      </c>
      <c r="M657" s="10">
        <f ca="1">INDEX(Zwangerschapsverlof!$C$66:$C$72,N657)</f>
        <v>0</v>
      </c>
      <c r="N657" s="89">
        <f ca="1">MATCH(L657,Zwangerschapsverlof!$B$66:$B$72,0)</f>
        <v>1</v>
      </c>
      <c r="O657" s="6">
        <f t="shared" ca="1" si="120"/>
        <v>0</v>
      </c>
      <c r="P657" s="10">
        <f ca="1">VLOOKUP(C657,Zwangerschapsverlof!$B$80:$B$86,1,1)</f>
        <v>0</v>
      </c>
      <c r="Q657" s="10">
        <f ca="1">INDEX(Zwangerschapsverlof!$C$80:$C$86,R657)</f>
        <v>0</v>
      </c>
      <c r="R657" s="89">
        <f ca="1">MATCH(P657,Zwangerschapsverlof!$B$80:$B$86,0)</f>
        <v>1</v>
      </c>
      <c r="S657" s="6">
        <f t="shared" ca="1" si="121"/>
        <v>0</v>
      </c>
      <c r="T657" s="37">
        <f t="shared" ca="1" si="124"/>
        <v>0</v>
      </c>
      <c r="U657" s="49">
        <f t="shared" si="125"/>
        <v>0</v>
      </c>
      <c r="V657" s="37">
        <f ca="1">IF(AND(H657=0,I657=0,O657=1),INDEX(Zwangerschapsverlof!$B$66:$K$72,N657,3+D657),0)</f>
        <v>0</v>
      </c>
      <c r="W657" s="37">
        <f ca="1">IF(AND(H657=0,I657=0,S657=1),INDEX(Zwangerschapsverlof!$B$80:$K$86,R657,3+D657),0)</f>
        <v>0</v>
      </c>
      <c r="X657" s="110">
        <f t="shared" ca="1" si="126"/>
        <v>18</v>
      </c>
    </row>
    <row r="658" spans="2:24">
      <c r="B658" s="48">
        <f t="shared" ca="1" si="117"/>
        <v>45530</v>
      </c>
      <c r="C658" s="10">
        <f t="shared" ca="1" si="127"/>
        <v>45530</v>
      </c>
      <c r="D658" s="6">
        <f t="shared" ca="1" si="118"/>
        <v>1</v>
      </c>
      <c r="E658" s="10">
        <f ca="1">VLOOKUP(C658,Vakantie!O:O,1,1)</f>
        <v>45479</v>
      </c>
      <c r="F658" s="10">
        <f ca="1">INDEX(Vakantie!P:P,MATCH(E658,Vakantie!O:O,0))</f>
        <v>45522</v>
      </c>
      <c r="G658" s="6" t="str">
        <f ca="1">INDEX(Vakantie!Q:Q,MATCH(E658,Vakantie!O:O,0))</f>
        <v>Zomer</v>
      </c>
      <c r="H658" s="6">
        <f t="shared" ca="1" si="119"/>
        <v>0</v>
      </c>
      <c r="I658" s="6">
        <f ca="1">IFERROR(  MIN(1, VLOOKUP(C658,Vakantie!Z:Z,1,0)   ),0)</f>
        <v>0</v>
      </c>
      <c r="J658" s="6">
        <f t="shared" ca="1" si="122"/>
        <v>0</v>
      </c>
      <c r="K658" s="6">
        <f t="shared" si="123"/>
        <v>0</v>
      </c>
      <c r="L658" s="10">
        <f ca="1">VLOOKUP(C658,Zwangerschapsverlof!$B$66:$B$72,1,1)</f>
        <v>0</v>
      </c>
      <c r="M658" s="10">
        <f ca="1">INDEX(Zwangerschapsverlof!$C$66:$C$72,N658)</f>
        <v>0</v>
      </c>
      <c r="N658" s="89">
        <f ca="1">MATCH(L658,Zwangerschapsverlof!$B$66:$B$72,0)</f>
        <v>1</v>
      </c>
      <c r="O658" s="6">
        <f t="shared" ca="1" si="120"/>
        <v>0</v>
      </c>
      <c r="P658" s="10">
        <f ca="1">VLOOKUP(C658,Zwangerschapsverlof!$B$80:$B$86,1,1)</f>
        <v>0</v>
      </c>
      <c r="Q658" s="10">
        <f ca="1">INDEX(Zwangerschapsverlof!$C$80:$C$86,R658)</f>
        <v>0</v>
      </c>
      <c r="R658" s="89">
        <f ca="1">MATCH(P658,Zwangerschapsverlof!$B$80:$B$86,0)</f>
        <v>1</v>
      </c>
      <c r="S658" s="6">
        <f t="shared" ca="1" si="121"/>
        <v>0</v>
      </c>
      <c r="T658" s="37">
        <f t="shared" ca="1" si="124"/>
        <v>0</v>
      </c>
      <c r="U658" s="49">
        <f t="shared" si="125"/>
        <v>0</v>
      </c>
      <c r="V658" s="37">
        <f ca="1">IF(AND(H658=0,I658=0,O658=1),INDEX(Zwangerschapsverlof!$B$66:$K$72,N658,3+D658),0)</f>
        <v>0</v>
      </c>
      <c r="W658" s="37">
        <f ca="1">IF(AND(H658=0,I658=0,S658=1),INDEX(Zwangerschapsverlof!$B$80:$K$86,R658,3+D658),0)</f>
        <v>0</v>
      </c>
      <c r="X658" s="110">
        <f t="shared" ca="1" si="126"/>
        <v>18</v>
      </c>
    </row>
    <row r="659" spans="2:24">
      <c r="B659" s="48">
        <f t="shared" ca="1" si="117"/>
        <v>45531</v>
      </c>
      <c r="C659" s="10">
        <f t="shared" ca="1" si="127"/>
        <v>45531</v>
      </c>
      <c r="D659" s="6">
        <f t="shared" ca="1" si="118"/>
        <v>2</v>
      </c>
      <c r="E659" s="10">
        <f ca="1">VLOOKUP(C659,Vakantie!O:O,1,1)</f>
        <v>45479</v>
      </c>
      <c r="F659" s="10">
        <f ca="1">INDEX(Vakantie!P:P,MATCH(E659,Vakantie!O:O,0))</f>
        <v>45522</v>
      </c>
      <c r="G659" s="6" t="str">
        <f ca="1">INDEX(Vakantie!Q:Q,MATCH(E659,Vakantie!O:O,0))</f>
        <v>Zomer</v>
      </c>
      <c r="H659" s="6">
        <f t="shared" ca="1" si="119"/>
        <v>0</v>
      </c>
      <c r="I659" s="6">
        <f ca="1">IFERROR(  MIN(1, VLOOKUP(C659,Vakantie!Z:Z,1,0)   ),0)</f>
        <v>0</v>
      </c>
      <c r="J659" s="6">
        <f t="shared" ca="1" si="122"/>
        <v>0</v>
      </c>
      <c r="K659" s="6">
        <f t="shared" si="123"/>
        <v>0</v>
      </c>
      <c r="L659" s="10">
        <f ca="1">VLOOKUP(C659,Zwangerschapsverlof!$B$66:$B$72,1,1)</f>
        <v>0</v>
      </c>
      <c r="M659" s="10">
        <f ca="1">INDEX(Zwangerschapsverlof!$C$66:$C$72,N659)</f>
        <v>0</v>
      </c>
      <c r="N659" s="89">
        <f ca="1">MATCH(L659,Zwangerschapsverlof!$B$66:$B$72,0)</f>
        <v>1</v>
      </c>
      <c r="O659" s="6">
        <f t="shared" ca="1" si="120"/>
        <v>0</v>
      </c>
      <c r="P659" s="10">
        <f ca="1">VLOOKUP(C659,Zwangerschapsverlof!$B$80:$B$86,1,1)</f>
        <v>0</v>
      </c>
      <c r="Q659" s="10">
        <f ca="1">INDEX(Zwangerschapsverlof!$C$80:$C$86,R659)</f>
        <v>0</v>
      </c>
      <c r="R659" s="89">
        <f ca="1">MATCH(P659,Zwangerschapsverlof!$B$80:$B$86,0)</f>
        <v>1</v>
      </c>
      <c r="S659" s="6">
        <f t="shared" ca="1" si="121"/>
        <v>0</v>
      </c>
      <c r="T659" s="37">
        <f t="shared" ca="1" si="124"/>
        <v>0</v>
      </c>
      <c r="U659" s="49">
        <f t="shared" si="125"/>
        <v>0</v>
      </c>
      <c r="V659" s="37">
        <f ca="1">IF(AND(H659=0,I659=0,O659=1),INDEX(Zwangerschapsverlof!$B$66:$K$72,N659,3+D659),0)</f>
        <v>0</v>
      </c>
      <c r="W659" s="37">
        <f ca="1">IF(AND(H659=0,I659=0,S659=1),INDEX(Zwangerschapsverlof!$B$80:$K$86,R659,3+D659),0)</f>
        <v>0</v>
      </c>
      <c r="X659" s="110">
        <f t="shared" ca="1" si="126"/>
        <v>18</v>
      </c>
    </row>
    <row r="660" spans="2:24">
      <c r="B660" s="48">
        <f t="shared" ca="1" si="117"/>
        <v>45532</v>
      </c>
      <c r="C660" s="10">
        <f t="shared" ca="1" si="127"/>
        <v>45532</v>
      </c>
      <c r="D660" s="6">
        <f t="shared" ca="1" si="118"/>
        <v>3</v>
      </c>
      <c r="E660" s="10">
        <f ca="1">VLOOKUP(C660,Vakantie!O:O,1,1)</f>
        <v>45479</v>
      </c>
      <c r="F660" s="10">
        <f ca="1">INDEX(Vakantie!P:P,MATCH(E660,Vakantie!O:O,0))</f>
        <v>45522</v>
      </c>
      <c r="G660" s="6" t="str">
        <f ca="1">INDEX(Vakantie!Q:Q,MATCH(E660,Vakantie!O:O,0))</f>
        <v>Zomer</v>
      </c>
      <c r="H660" s="6">
        <f t="shared" ca="1" si="119"/>
        <v>0</v>
      </c>
      <c r="I660" s="6">
        <f ca="1">IFERROR(  MIN(1, VLOOKUP(C660,Vakantie!Z:Z,1,0)   ),0)</f>
        <v>0</v>
      </c>
      <c r="J660" s="6">
        <f t="shared" ca="1" si="122"/>
        <v>0</v>
      </c>
      <c r="K660" s="6">
        <f t="shared" si="123"/>
        <v>0</v>
      </c>
      <c r="L660" s="10">
        <f ca="1">VLOOKUP(C660,Zwangerschapsverlof!$B$66:$B$72,1,1)</f>
        <v>0</v>
      </c>
      <c r="M660" s="10">
        <f ca="1">INDEX(Zwangerschapsverlof!$C$66:$C$72,N660)</f>
        <v>0</v>
      </c>
      <c r="N660" s="89">
        <f ca="1">MATCH(L660,Zwangerschapsverlof!$B$66:$B$72,0)</f>
        <v>1</v>
      </c>
      <c r="O660" s="6">
        <f t="shared" ca="1" si="120"/>
        <v>0</v>
      </c>
      <c r="P660" s="10">
        <f ca="1">VLOOKUP(C660,Zwangerschapsverlof!$B$80:$B$86,1,1)</f>
        <v>0</v>
      </c>
      <c r="Q660" s="10">
        <f ca="1">INDEX(Zwangerschapsverlof!$C$80:$C$86,R660)</f>
        <v>0</v>
      </c>
      <c r="R660" s="89">
        <f ca="1">MATCH(P660,Zwangerschapsverlof!$B$80:$B$86,0)</f>
        <v>1</v>
      </c>
      <c r="S660" s="6">
        <f t="shared" ca="1" si="121"/>
        <v>0</v>
      </c>
      <c r="T660" s="37">
        <f t="shared" ca="1" si="124"/>
        <v>0</v>
      </c>
      <c r="U660" s="49">
        <f t="shared" si="125"/>
        <v>0</v>
      </c>
      <c r="V660" s="37">
        <f ca="1">IF(AND(H660=0,I660=0,O660=1),INDEX(Zwangerschapsverlof!$B$66:$K$72,N660,3+D660),0)</f>
        <v>0</v>
      </c>
      <c r="W660" s="37">
        <f ca="1">IF(AND(H660=0,I660=0,S660=1),INDEX(Zwangerschapsverlof!$B$80:$K$86,R660,3+D660),0)</f>
        <v>0</v>
      </c>
      <c r="X660" s="110">
        <f t="shared" ca="1" si="126"/>
        <v>18</v>
      </c>
    </row>
    <row r="661" spans="2:24">
      <c r="B661" s="48">
        <f t="shared" ca="1" si="117"/>
        <v>45533</v>
      </c>
      <c r="C661" s="10">
        <f t="shared" ca="1" si="127"/>
        <v>45533</v>
      </c>
      <c r="D661" s="6">
        <f t="shared" ca="1" si="118"/>
        <v>4</v>
      </c>
      <c r="E661" s="10">
        <f ca="1">VLOOKUP(C661,Vakantie!O:O,1,1)</f>
        <v>45479</v>
      </c>
      <c r="F661" s="10">
        <f ca="1">INDEX(Vakantie!P:P,MATCH(E661,Vakantie!O:O,0))</f>
        <v>45522</v>
      </c>
      <c r="G661" s="6" t="str">
        <f ca="1">INDEX(Vakantie!Q:Q,MATCH(E661,Vakantie!O:O,0))</f>
        <v>Zomer</v>
      </c>
      <c r="H661" s="6">
        <f t="shared" ca="1" si="119"/>
        <v>0</v>
      </c>
      <c r="I661" s="6">
        <f ca="1">IFERROR(  MIN(1, VLOOKUP(C661,Vakantie!Z:Z,1,0)   ),0)</f>
        <v>0</v>
      </c>
      <c r="J661" s="6">
        <f t="shared" ca="1" si="122"/>
        <v>0</v>
      </c>
      <c r="K661" s="6">
        <f t="shared" si="123"/>
        <v>0</v>
      </c>
      <c r="L661" s="10">
        <f ca="1">VLOOKUP(C661,Zwangerschapsverlof!$B$66:$B$72,1,1)</f>
        <v>0</v>
      </c>
      <c r="M661" s="10">
        <f ca="1">INDEX(Zwangerschapsverlof!$C$66:$C$72,N661)</f>
        <v>0</v>
      </c>
      <c r="N661" s="89">
        <f ca="1">MATCH(L661,Zwangerschapsverlof!$B$66:$B$72,0)</f>
        <v>1</v>
      </c>
      <c r="O661" s="6">
        <f t="shared" ca="1" si="120"/>
        <v>0</v>
      </c>
      <c r="P661" s="10">
        <f ca="1">VLOOKUP(C661,Zwangerschapsverlof!$B$80:$B$86,1,1)</f>
        <v>0</v>
      </c>
      <c r="Q661" s="10">
        <f ca="1">INDEX(Zwangerschapsverlof!$C$80:$C$86,R661)</f>
        <v>0</v>
      </c>
      <c r="R661" s="89">
        <f ca="1">MATCH(P661,Zwangerschapsverlof!$B$80:$B$86,0)</f>
        <v>1</v>
      </c>
      <c r="S661" s="6">
        <f t="shared" ca="1" si="121"/>
        <v>0</v>
      </c>
      <c r="T661" s="37">
        <f t="shared" ca="1" si="124"/>
        <v>0</v>
      </c>
      <c r="U661" s="49">
        <f t="shared" si="125"/>
        <v>0</v>
      </c>
      <c r="V661" s="37">
        <f ca="1">IF(AND(H661=0,I661=0,O661=1),INDEX(Zwangerschapsverlof!$B$66:$K$72,N661,3+D661),0)</f>
        <v>0</v>
      </c>
      <c r="W661" s="37">
        <f ca="1">IF(AND(H661=0,I661=0,S661=1),INDEX(Zwangerschapsverlof!$B$80:$K$86,R661,3+D661),0)</f>
        <v>0</v>
      </c>
      <c r="X661" s="110">
        <f t="shared" ca="1" si="126"/>
        <v>18</v>
      </c>
    </row>
    <row r="662" spans="2:24">
      <c r="B662" s="48">
        <f t="shared" ca="1" si="117"/>
        <v>45534</v>
      </c>
      <c r="C662" s="10">
        <f t="shared" ca="1" si="127"/>
        <v>45534</v>
      </c>
      <c r="D662" s="6">
        <f t="shared" ca="1" si="118"/>
        <v>5</v>
      </c>
      <c r="E662" s="10">
        <f ca="1">VLOOKUP(C662,Vakantie!O:O,1,1)</f>
        <v>45479</v>
      </c>
      <c r="F662" s="10">
        <f ca="1">INDEX(Vakantie!P:P,MATCH(E662,Vakantie!O:O,0))</f>
        <v>45522</v>
      </c>
      <c r="G662" s="6" t="str">
        <f ca="1">INDEX(Vakantie!Q:Q,MATCH(E662,Vakantie!O:O,0))</f>
        <v>Zomer</v>
      </c>
      <c r="H662" s="6">
        <f t="shared" ca="1" si="119"/>
        <v>0</v>
      </c>
      <c r="I662" s="6">
        <f ca="1">IFERROR(  MIN(1, VLOOKUP(C662,Vakantie!Z:Z,1,0)   ),0)</f>
        <v>0</v>
      </c>
      <c r="J662" s="6">
        <f t="shared" ca="1" si="122"/>
        <v>0</v>
      </c>
      <c r="K662" s="6">
        <f t="shared" si="123"/>
        <v>0</v>
      </c>
      <c r="L662" s="10">
        <f ca="1">VLOOKUP(C662,Zwangerschapsverlof!$B$66:$B$72,1,1)</f>
        <v>0</v>
      </c>
      <c r="M662" s="10">
        <f ca="1">INDEX(Zwangerschapsverlof!$C$66:$C$72,N662)</f>
        <v>0</v>
      </c>
      <c r="N662" s="89">
        <f ca="1">MATCH(L662,Zwangerschapsverlof!$B$66:$B$72,0)</f>
        <v>1</v>
      </c>
      <c r="O662" s="6">
        <f t="shared" ca="1" si="120"/>
        <v>0</v>
      </c>
      <c r="P662" s="10">
        <f ca="1">VLOOKUP(C662,Zwangerschapsverlof!$B$80:$B$86,1,1)</f>
        <v>0</v>
      </c>
      <c r="Q662" s="10">
        <f ca="1">INDEX(Zwangerschapsverlof!$C$80:$C$86,R662)</f>
        <v>0</v>
      </c>
      <c r="R662" s="89">
        <f ca="1">MATCH(P662,Zwangerschapsverlof!$B$80:$B$86,0)</f>
        <v>1</v>
      </c>
      <c r="S662" s="6">
        <f t="shared" ca="1" si="121"/>
        <v>0</v>
      </c>
      <c r="T662" s="37">
        <f t="shared" ca="1" si="124"/>
        <v>0</v>
      </c>
      <c r="U662" s="49">
        <f t="shared" si="125"/>
        <v>0</v>
      </c>
      <c r="V662" s="37">
        <f ca="1">IF(AND(H662=0,I662=0,O662=1),INDEX(Zwangerschapsverlof!$B$66:$K$72,N662,3+D662),0)</f>
        <v>0</v>
      </c>
      <c r="W662" s="37">
        <f ca="1">IF(AND(H662=0,I662=0,S662=1),INDEX(Zwangerschapsverlof!$B$80:$K$86,R662,3+D662),0)</f>
        <v>0</v>
      </c>
      <c r="X662" s="110">
        <f t="shared" ca="1" si="126"/>
        <v>18</v>
      </c>
    </row>
    <row r="663" spans="2:24">
      <c r="B663" s="48">
        <f t="shared" ca="1" si="117"/>
        <v>45535</v>
      </c>
      <c r="C663" s="10">
        <f t="shared" ca="1" si="127"/>
        <v>45535</v>
      </c>
      <c r="D663" s="6">
        <f t="shared" ca="1" si="118"/>
        <v>6</v>
      </c>
      <c r="E663" s="10">
        <f ca="1">VLOOKUP(C663,Vakantie!O:O,1,1)</f>
        <v>45479</v>
      </c>
      <c r="F663" s="10">
        <f ca="1">INDEX(Vakantie!P:P,MATCH(E663,Vakantie!O:O,0))</f>
        <v>45522</v>
      </c>
      <c r="G663" s="6" t="str">
        <f ca="1">INDEX(Vakantie!Q:Q,MATCH(E663,Vakantie!O:O,0))</f>
        <v>Zomer</v>
      </c>
      <c r="H663" s="6">
        <f t="shared" ca="1" si="119"/>
        <v>0</v>
      </c>
      <c r="I663" s="6">
        <f ca="1">IFERROR(  MIN(1, VLOOKUP(C663,Vakantie!Z:Z,1,0)   ),0)</f>
        <v>0</v>
      </c>
      <c r="J663" s="6">
        <f t="shared" ca="1" si="122"/>
        <v>0</v>
      </c>
      <c r="K663" s="6">
        <f t="shared" si="123"/>
        <v>0</v>
      </c>
      <c r="L663" s="10">
        <f ca="1">VLOOKUP(C663,Zwangerschapsverlof!$B$66:$B$72,1,1)</f>
        <v>0</v>
      </c>
      <c r="M663" s="10">
        <f ca="1">INDEX(Zwangerschapsverlof!$C$66:$C$72,N663)</f>
        <v>0</v>
      </c>
      <c r="N663" s="89">
        <f ca="1">MATCH(L663,Zwangerschapsverlof!$B$66:$B$72,0)</f>
        <v>1</v>
      </c>
      <c r="O663" s="6">
        <f t="shared" ca="1" si="120"/>
        <v>0</v>
      </c>
      <c r="P663" s="10">
        <f ca="1">VLOOKUP(C663,Zwangerschapsverlof!$B$80:$B$86,1,1)</f>
        <v>0</v>
      </c>
      <c r="Q663" s="10">
        <f ca="1">INDEX(Zwangerschapsverlof!$C$80:$C$86,R663)</f>
        <v>0</v>
      </c>
      <c r="R663" s="89">
        <f ca="1">MATCH(P663,Zwangerschapsverlof!$B$80:$B$86,0)</f>
        <v>1</v>
      </c>
      <c r="S663" s="6">
        <f t="shared" ca="1" si="121"/>
        <v>0</v>
      </c>
      <c r="T663" s="37">
        <f t="shared" ca="1" si="124"/>
        <v>0</v>
      </c>
      <c r="U663" s="49">
        <f t="shared" si="125"/>
        <v>0</v>
      </c>
      <c r="V663" s="37">
        <f ca="1">IF(AND(H663=0,I663=0,O663=1),INDEX(Zwangerschapsverlof!$B$66:$K$72,N663,3+D663),0)</f>
        <v>0</v>
      </c>
      <c r="W663" s="37">
        <f ca="1">IF(AND(H663=0,I663=0,S663=1),INDEX(Zwangerschapsverlof!$B$80:$K$86,R663,3+D663),0)</f>
        <v>0</v>
      </c>
      <c r="X663" s="110">
        <f t="shared" ca="1" si="126"/>
        <v>18</v>
      </c>
    </row>
    <row r="664" spans="2:24">
      <c r="B664" s="48">
        <f t="shared" ca="1" si="117"/>
        <v>45536</v>
      </c>
      <c r="C664" s="10">
        <f t="shared" ca="1" si="127"/>
        <v>45536</v>
      </c>
      <c r="D664" s="6">
        <f t="shared" ca="1" si="118"/>
        <v>7</v>
      </c>
      <c r="E664" s="10">
        <f ca="1">VLOOKUP(C664,Vakantie!O:O,1,1)</f>
        <v>45479</v>
      </c>
      <c r="F664" s="10">
        <f ca="1">INDEX(Vakantie!P:P,MATCH(E664,Vakantie!O:O,0))</f>
        <v>45522</v>
      </c>
      <c r="G664" s="6" t="str">
        <f ca="1">INDEX(Vakantie!Q:Q,MATCH(E664,Vakantie!O:O,0))</f>
        <v>Zomer</v>
      </c>
      <c r="H664" s="6">
        <f t="shared" ca="1" si="119"/>
        <v>0</v>
      </c>
      <c r="I664" s="6">
        <f ca="1">IFERROR(  MIN(1, VLOOKUP(C664,Vakantie!Z:Z,1,0)   ),0)</f>
        <v>0</v>
      </c>
      <c r="J664" s="6">
        <f t="shared" ca="1" si="122"/>
        <v>0</v>
      </c>
      <c r="K664" s="6">
        <f t="shared" si="123"/>
        <v>0</v>
      </c>
      <c r="L664" s="10">
        <f ca="1">VLOOKUP(C664,Zwangerschapsverlof!$B$66:$B$72,1,1)</f>
        <v>0</v>
      </c>
      <c r="M664" s="10">
        <f ca="1">INDEX(Zwangerschapsverlof!$C$66:$C$72,N664)</f>
        <v>0</v>
      </c>
      <c r="N664" s="89">
        <f ca="1">MATCH(L664,Zwangerschapsverlof!$B$66:$B$72,0)</f>
        <v>1</v>
      </c>
      <c r="O664" s="6">
        <f t="shared" ca="1" si="120"/>
        <v>0</v>
      </c>
      <c r="P664" s="10">
        <f ca="1">VLOOKUP(C664,Zwangerschapsverlof!$B$80:$B$86,1,1)</f>
        <v>0</v>
      </c>
      <c r="Q664" s="10">
        <f ca="1">INDEX(Zwangerschapsverlof!$C$80:$C$86,R664)</f>
        <v>0</v>
      </c>
      <c r="R664" s="89">
        <f ca="1">MATCH(P664,Zwangerschapsverlof!$B$80:$B$86,0)</f>
        <v>1</v>
      </c>
      <c r="S664" s="6">
        <f t="shared" ca="1" si="121"/>
        <v>0</v>
      </c>
      <c r="T664" s="37">
        <f t="shared" ca="1" si="124"/>
        <v>0</v>
      </c>
      <c r="U664" s="49">
        <f t="shared" si="125"/>
        <v>0</v>
      </c>
      <c r="V664" s="37">
        <f ca="1">IF(AND(H664=0,I664=0,O664=1),INDEX(Zwangerschapsverlof!$B$66:$K$72,N664,3+D664),0)</f>
        <v>0</v>
      </c>
      <c r="W664" s="37">
        <f ca="1">IF(AND(H664=0,I664=0,S664=1),INDEX(Zwangerschapsverlof!$B$80:$K$86,R664,3+D664),0)</f>
        <v>0</v>
      </c>
      <c r="X664" s="110">
        <f t="shared" ca="1" si="126"/>
        <v>18</v>
      </c>
    </row>
    <row r="665" spans="2:24">
      <c r="B665" s="48">
        <f t="shared" ca="1" si="117"/>
        <v>45537</v>
      </c>
      <c r="C665" s="10">
        <f t="shared" ca="1" si="127"/>
        <v>45537</v>
      </c>
      <c r="D665" s="6">
        <f t="shared" ca="1" si="118"/>
        <v>1</v>
      </c>
      <c r="E665" s="10">
        <f ca="1">VLOOKUP(C665,Vakantie!O:O,1,1)</f>
        <v>45479</v>
      </c>
      <c r="F665" s="10">
        <f ca="1">INDEX(Vakantie!P:P,MATCH(E665,Vakantie!O:O,0))</f>
        <v>45522</v>
      </c>
      <c r="G665" s="6" t="str">
        <f ca="1">INDEX(Vakantie!Q:Q,MATCH(E665,Vakantie!O:O,0))</f>
        <v>Zomer</v>
      </c>
      <c r="H665" s="6">
        <f t="shared" ca="1" si="119"/>
        <v>0</v>
      </c>
      <c r="I665" s="6">
        <f ca="1">IFERROR(  MIN(1, VLOOKUP(C665,Vakantie!Z:Z,1,0)   ),0)</f>
        <v>0</v>
      </c>
      <c r="J665" s="6">
        <f t="shared" ca="1" si="122"/>
        <v>0</v>
      </c>
      <c r="K665" s="6">
        <f t="shared" si="123"/>
        <v>0</v>
      </c>
      <c r="L665" s="10">
        <f ca="1">VLOOKUP(C665,Zwangerschapsverlof!$B$66:$B$72,1,1)</f>
        <v>0</v>
      </c>
      <c r="M665" s="10">
        <f ca="1">INDEX(Zwangerschapsverlof!$C$66:$C$72,N665)</f>
        <v>0</v>
      </c>
      <c r="N665" s="89">
        <f ca="1">MATCH(L665,Zwangerschapsverlof!$B$66:$B$72,0)</f>
        <v>1</v>
      </c>
      <c r="O665" s="6">
        <f t="shared" ca="1" si="120"/>
        <v>0</v>
      </c>
      <c r="P665" s="10">
        <f ca="1">VLOOKUP(C665,Zwangerschapsverlof!$B$80:$B$86,1,1)</f>
        <v>0</v>
      </c>
      <c r="Q665" s="10">
        <f ca="1">INDEX(Zwangerschapsverlof!$C$80:$C$86,R665)</f>
        <v>0</v>
      </c>
      <c r="R665" s="89">
        <f ca="1">MATCH(P665,Zwangerschapsverlof!$B$80:$B$86,0)</f>
        <v>1</v>
      </c>
      <c r="S665" s="6">
        <f t="shared" ca="1" si="121"/>
        <v>0</v>
      </c>
      <c r="T665" s="37">
        <f t="shared" ca="1" si="124"/>
        <v>0</v>
      </c>
      <c r="U665" s="49">
        <f t="shared" si="125"/>
        <v>0</v>
      </c>
      <c r="V665" s="37">
        <f ca="1">IF(AND(H665=0,I665=0,O665=1),INDEX(Zwangerschapsverlof!$B$66:$K$72,N665,3+D665),0)</f>
        <v>0</v>
      </c>
      <c r="W665" s="37">
        <f ca="1">IF(AND(H665=0,I665=0,S665=1),INDEX(Zwangerschapsverlof!$B$80:$K$86,R665,3+D665),0)</f>
        <v>0</v>
      </c>
      <c r="X665" s="110">
        <f t="shared" ca="1" si="126"/>
        <v>18</v>
      </c>
    </row>
    <row r="666" spans="2:24">
      <c r="B666" s="48">
        <f t="shared" ca="1" si="117"/>
        <v>45538</v>
      </c>
      <c r="C666" s="10">
        <f t="shared" ca="1" si="127"/>
        <v>45538</v>
      </c>
      <c r="D666" s="6">
        <f t="shared" ca="1" si="118"/>
        <v>2</v>
      </c>
      <c r="E666" s="10">
        <f ca="1">VLOOKUP(C666,Vakantie!O:O,1,1)</f>
        <v>45479</v>
      </c>
      <c r="F666" s="10">
        <f ca="1">INDEX(Vakantie!P:P,MATCH(E666,Vakantie!O:O,0))</f>
        <v>45522</v>
      </c>
      <c r="G666" s="6" t="str">
        <f ca="1">INDEX(Vakantie!Q:Q,MATCH(E666,Vakantie!O:O,0))</f>
        <v>Zomer</v>
      </c>
      <c r="H666" s="6">
        <f t="shared" ca="1" si="119"/>
        <v>0</v>
      </c>
      <c r="I666" s="6">
        <f ca="1">IFERROR(  MIN(1, VLOOKUP(C666,Vakantie!Z:Z,1,0)   ),0)</f>
        <v>0</v>
      </c>
      <c r="J666" s="6">
        <f t="shared" ca="1" si="122"/>
        <v>0</v>
      </c>
      <c r="K666" s="6">
        <f t="shared" si="123"/>
        <v>0</v>
      </c>
      <c r="L666" s="10">
        <f ca="1">VLOOKUP(C666,Zwangerschapsverlof!$B$66:$B$72,1,1)</f>
        <v>0</v>
      </c>
      <c r="M666" s="10">
        <f ca="1">INDEX(Zwangerschapsverlof!$C$66:$C$72,N666)</f>
        <v>0</v>
      </c>
      <c r="N666" s="89">
        <f ca="1">MATCH(L666,Zwangerschapsverlof!$B$66:$B$72,0)</f>
        <v>1</v>
      </c>
      <c r="O666" s="6">
        <f t="shared" ca="1" si="120"/>
        <v>0</v>
      </c>
      <c r="P666" s="10">
        <f ca="1">VLOOKUP(C666,Zwangerschapsverlof!$B$80:$B$86,1,1)</f>
        <v>0</v>
      </c>
      <c r="Q666" s="10">
        <f ca="1">INDEX(Zwangerschapsverlof!$C$80:$C$86,R666)</f>
        <v>0</v>
      </c>
      <c r="R666" s="89">
        <f ca="1">MATCH(P666,Zwangerschapsverlof!$B$80:$B$86,0)</f>
        <v>1</v>
      </c>
      <c r="S666" s="6">
        <f t="shared" ca="1" si="121"/>
        <v>0</v>
      </c>
      <c r="T666" s="37">
        <f t="shared" ca="1" si="124"/>
        <v>0</v>
      </c>
      <c r="U666" s="49">
        <f t="shared" si="125"/>
        <v>0</v>
      </c>
      <c r="V666" s="37">
        <f ca="1">IF(AND(H666=0,I666=0,O666=1),INDEX(Zwangerschapsverlof!$B$66:$K$72,N666,3+D666),0)</f>
        <v>0</v>
      </c>
      <c r="W666" s="37">
        <f ca="1">IF(AND(H666=0,I666=0,S666=1),INDEX(Zwangerschapsverlof!$B$80:$K$86,R666,3+D666),0)</f>
        <v>0</v>
      </c>
      <c r="X666" s="110">
        <f t="shared" ca="1" si="126"/>
        <v>18</v>
      </c>
    </row>
    <row r="667" spans="2:24">
      <c r="B667" s="48">
        <f t="shared" ca="1" si="117"/>
        <v>45539</v>
      </c>
      <c r="C667" s="10">
        <f t="shared" ca="1" si="127"/>
        <v>45539</v>
      </c>
      <c r="D667" s="6">
        <f t="shared" ca="1" si="118"/>
        <v>3</v>
      </c>
      <c r="E667" s="10">
        <f ca="1">VLOOKUP(C667,Vakantie!O:O,1,1)</f>
        <v>45479</v>
      </c>
      <c r="F667" s="10">
        <f ca="1">INDEX(Vakantie!P:P,MATCH(E667,Vakantie!O:O,0))</f>
        <v>45522</v>
      </c>
      <c r="G667" s="6" t="str">
        <f ca="1">INDEX(Vakantie!Q:Q,MATCH(E667,Vakantie!O:O,0))</f>
        <v>Zomer</v>
      </c>
      <c r="H667" s="6">
        <f t="shared" ca="1" si="119"/>
        <v>0</v>
      </c>
      <c r="I667" s="6">
        <f ca="1">IFERROR(  MIN(1, VLOOKUP(C667,Vakantie!Z:Z,1,0)   ),0)</f>
        <v>0</v>
      </c>
      <c r="J667" s="6">
        <f t="shared" ca="1" si="122"/>
        <v>0</v>
      </c>
      <c r="K667" s="6">
        <f t="shared" si="123"/>
        <v>0</v>
      </c>
      <c r="L667" s="10">
        <f ca="1">VLOOKUP(C667,Zwangerschapsverlof!$B$66:$B$72,1,1)</f>
        <v>0</v>
      </c>
      <c r="M667" s="10">
        <f ca="1">INDEX(Zwangerschapsverlof!$C$66:$C$72,N667)</f>
        <v>0</v>
      </c>
      <c r="N667" s="89">
        <f ca="1">MATCH(L667,Zwangerschapsverlof!$B$66:$B$72,0)</f>
        <v>1</v>
      </c>
      <c r="O667" s="6">
        <f t="shared" ca="1" si="120"/>
        <v>0</v>
      </c>
      <c r="P667" s="10">
        <f ca="1">VLOOKUP(C667,Zwangerschapsverlof!$B$80:$B$86,1,1)</f>
        <v>0</v>
      </c>
      <c r="Q667" s="10">
        <f ca="1">INDEX(Zwangerschapsverlof!$C$80:$C$86,R667)</f>
        <v>0</v>
      </c>
      <c r="R667" s="89">
        <f ca="1">MATCH(P667,Zwangerschapsverlof!$B$80:$B$86,0)</f>
        <v>1</v>
      </c>
      <c r="S667" s="6">
        <f t="shared" ca="1" si="121"/>
        <v>0</v>
      </c>
      <c r="T667" s="37">
        <f t="shared" ca="1" si="124"/>
        <v>0</v>
      </c>
      <c r="U667" s="49">
        <f t="shared" si="125"/>
        <v>0</v>
      </c>
      <c r="V667" s="37">
        <f ca="1">IF(AND(H667=0,I667=0,O667=1),INDEX(Zwangerschapsverlof!$B$66:$K$72,N667,3+D667),0)</f>
        <v>0</v>
      </c>
      <c r="W667" s="37">
        <f ca="1">IF(AND(H667=0,I667=0,S667=1),INDEX(Zwangerschapsverlof!$B$80:$K$86,R667,3+D667),0)</f>
        <v>0</v>
      </c>
      <c r="X667" s="110">
        <f t="shared" ca="1" si="126"/>
        <v>18</v>
      </c>
    </row>
    <row r="668" spans="2:24">
      <c r="B668" s="48">
        <f t="shared" ca="1" si="117"/>
        <v>45540</v>
      </c>
      <c r="C668" s="10">
        <f t="shared" ca="1" si="127"/>
        <v>45540</v>
      </c>
      <c r="D668" s="6">
        <f t="shared" ca="1" si="118"/>
        <v>4</v>
      </c>
      <c r="E668" s="10">
        <f ca="1">VLOOKUP(C668,Vakantie!O:O,1,1)</f>
        <v>45479</v>
      </c>
      <c r="F668" s="10">
        <f ca="1">INDEX(Vakantie!P:P,MATCH(E668,Vakantie!O:O,0))</f>
        <v>45522</v>
      </c>
      <c r="G668" s="6" t="str">
        <f ca="1">INDEX(Vakantie!Q:Q,MATCH(E668,Vakantie!O:O,0))</f>
        <v>Zomer</v>
      </c>
      <c r="H668" s="6">
        <f t="shared" ca="1" si="119"/>
        <v>0</v>
      </c>
      <c r="I668" s="6">
        <f ca="1">IFERROR(  MIN(1, VLOOKUP(C668,Vakantie!Z:Z,1,0)   ),0)</f>
        <v>0</v>
      </c>
      <c r="J668" s="6">
        <f t="shared" ca="1" si="122"/>
        <v>0</v>
      </c>
      <c r="K668" s="6">
        <f t="shared" si="123"/>
        <v>0</v>
      </c>
      <c r="L668" s="10">
        <f ca="1">VLOOKUP(C668,Zwangerschapsverlof!$B$66:$B$72,1,1)</f>
        <v>0</v>
      </c>
      <c r="M668" s="10">
        <f ca="1">INDEX(Zwangerschapsverlof!$C$66:$C$72,N668)</f>
        <v>0</v>
      </c>
      <c r="N668" s="89">
        <f ca="1">MATCH(L668,Zwangerschapsverlof!$B$66:$B$72,0)</f>
        <v>1</v>
      </c>
      <c r="O668" s="6">
        <f t="shared" ca="1" si="120"/>
        <v>0</v>
      </c>
      <c r="P668" s="10">
        <f ca="1">VLOOKUP(C668,Zwangerschapsverlof!$B$80:$B$86,1,1)</f>
        <v>0</v>
      </c>
      <c r="Q668" s="10">
        <f ca="1">INDEX(Zwangerschapsverlof!$C$80:$C$86,R668)</f>
        <v>0</v>
      </c>
      <c r="R668" s="89">
        <f ca="1">MATCH(P668,Zwangerschapsverlof!$B$80:$B$86,0)</f>
        <v>1</v>
      </c>
      <c r="S668" s="6">
        <f t="shared" ca="1" si="121"/>
        <v>0</v>
      </c>
      <c r="T668" s="37">
        <f t="shared" ca="1" si="124"/>
        <v>0</v>
      </c>
      <c r="U668" s="49">
        <f t="shared" si="125"/>
        <v>0</v>
      </c>
      <c r="V668" s="37">
        <f ca="1">IF(AND(H668=0,I668=0,O668=1),INDEX(Zwangerschapsverlof!$B$66:$K$72,N668,3+D668),0)</f>
        <v>0</v>
      </c>
      <c r="W668" s="37">
        <f ca="1">IF(AND(H668=0,I668=0,S668=1),INDEX(Zwangerschapsverlof!$B$80:$K$86,R668,3+D668),0)</f>
        <v>0</v>
      </c>
      <c r="X668" s="110">
        <f t="shared" ca="1" si="126"/>
        <v>18</v>
      </c>
    </row>
    <row r="669" spans="2:24">
      <c r="B669" s="48">
        <f t="shared" ref="B669:B732" ca="1" si="128">C669</f>
        <v>45541</v>
      </c>
      <c r="C669" s="10">
        <f t="shared" ca="1" si="127"/>
        <v>45541</v>
      </c>
      <c r="D669" s="6">
        <f t="shared" ref="D669:D732" ca="1" si="129">WEEKDAY(C669,11)</f>
        <v>5</v>
      </c>
      <c r="E669" s="10">
        <f ca="1">VLOOKUP(C669,Vakantie!O:O,1,1)</f>
        <v>45479</v>
      </c>
      <c r="F669" s="10">
        <f ca="1">INDEX(Vakantie!P:P,MATCH(E669,Vakantie!O:O,0))</f>
        <v>45522</v>
      </c>
      <c r="G669" s="6" t="str">
        <f ca="1">INDEX(Vakantie!Q:Q,MATCH(E669,Vakantie!O:O,0))</f>
        <v>Zomer</v>
      </c>
      <c r="H669" s="6">
        <f t="shared" ref="H669:H732" ca="1" si="130">IF(AND(C669&gt;=E669,C669&lt;=F669),1,0)</f>
        <v>0</v>
      </c>
      <c r="I669" s="6">
        <f ca="1">IFERROR(  MIN(1, VLOOKUP(C669,Vakantie!Z:Z,1,0)   ),0)</f>
        <v>0</v>
      </c>
      <c r="J669" s="6">
        <f t="shared" ca="1" si="122"/>
        <v>0</v>
      </c>
      <c r="K669" s="6">
        <f t="shared" si="123"/>
        <v>0</v>
      </c>
      <c r="L669" s="10">
        <f ca="1">VLOOKUP(C669,Zwangerschapsverlof!$B$66:$B$72,1,1)</f>
        <v>0</v>
      </c>
      <c r="M669" s="10">
        <f ca="1">INDEX(Zwangerschapsverlof!$C$66:$C$72,N669)</f>
        <v>0</v>
      </c>
      <c r="N669" s="89">
        <f ca="1">MATCH(L669,Zwangerschapsverlof!$B$66:$B$72,0)</f>
        <v>1</v>
      </c>
      <c r="O669" s="6">
        <f t="shared" ref="O669:O732" ca="1" si="131">IF(AND(C669&gt;=L669,C669&lt;=M669),1,0)</f>
        <v>0</v>
      </c>
      <c r="P669" s="10">
        <f ca="1">VLOOKUP(C669,Zwangerschapsverlof!$B$80:$B$86,1,1)</f>
        <v>0</v>
      </c>
      <c r="Q669" s="10">
        <f ca="1">INDEX(Zwangerschapsverlof!$C$80:$C$86,R669)</f>
        <v>0</v>
      </c>
      <c r="R669" s="89">
        <f ca="1">MATCH(P669,Zwangerschapsverlof!$B$80:$B$86,0)</f>
        <v>1</v>
      </c>
      <c r="S669" s="6">
        <f t="shared" ref="S669:S732" ca="1" si="132">IF(AND(C669&gt;=P669,C669&lt;=Q669),1,0)</f>
        <v>0</v>
      </c>
      <c r="T669" s="37">
        <f t="shared" ca="1" si="124"/>
        <v>0</v>
      </c>
      <c r="U669" s="49">
        <f t="shared" si="125"/>
        <v>0</v>
      </c>
      <c r="V669" s="37">
        <f ca="1">IF(AND(H669=0,I669=0,O669=1),INDEX(Zwangerschapsverlof!$B$66:$K$72,N669,3+D669),0)</f>
        <v>0</v>
      </c>
      <c r="W669" s="37">
        <f ca="1">IF(AND(H669=0,I669=0,S669=1),INDEX(Zwangerschapsverlof!$B$80:$K$86,R669,3+D669),0)</f>
        <v>0</v>
      </c>
      <c r="X669" s="110">
        <f t="shared" ca="1" si="126"/>
        <v>18</v>
      </c>
    </row>
    <row r="670" spans="2:24">
      <c r="B670" s="48">
        <f t="shared" ca="1" si="128"/>
        <v>45542</v>
      </c>
      <c r="C670" s="10">
        <f t="shared" ca="1" si="127"/>
        <v>45542</v>
      </c>
      <c r="D670" s="6">
        <f t="shared" ca="1" si="129"/>
        <v>6</v>
      </c>
      <c r="E670" s="10">
        <f ca="1">VLOOKUP(C670,Vakantie!O:O,1,1)</f>
        <v>45479</v>
      </c>
      <c r="F670" s="10">
        <f ca="1">INDEX(Vakantie!P:P,MATCH(E670,Vakantie!O:O,0))</f>
        <v>45522</v>
      </c>
      <c r="G670" s="6" t="str">
        <f ca="1">INDEX(Vakantie!Q:Q,MATCH(E670,Vakantie!O:O,0))</f>
        <v>Zomer</v>
      </c>
      <c r="H670" s="6">
        <f t="shared" ca="1" si="130"/>
        <v>0</v>
      </c>
      <c r="I670" s="6">
        <f ca="1">IFERROR(  MIN(1, VLOOKUP(C670,Vakantie!Z:Z,1,0)   ),0)</f>
        <v>0</v>
      </c>
      <c r="J670" s="6">
        <f t="shared" ca="1" si="122"/>
        <v>0</v>
      </c>
      <c r="K670" s="6">
        <f t="shared" si="123"/>
        <v>0</v>
      </c>
      <c r="L670" s="10">
        <f ca="1">VLOOKUP(C670,Zwangerschapsverlof!$B$66:$B$72,1,1)</f>
        <v>0</v>
      </c>
      <c r="M670" s="10">
        <f ca="1">INDEX(Zwangerschapsverlof!$C$66:$C$72,N670)</f>
        <v>0</v>
      </c>
      <c r="N670" s="89">
        <f ca="1">MATCH(L670,Zwangerschapsverlof!$B$66:$B$72,0)</f>
        <v>1</v>
      </c>
      <c r="O670" s="6">
        <f t="shared" ca="1" si="131"/>
        <v>0</v>
      </c>
      <c r="P670" s="10">
        <f ca="1">VLOOKUP(C670,Zwangerschapsverlof!$B$80:$B$86,1,1)</f>
        <v>0</v>
      </c>
      <c r="Q670" s="10">
        <f ca="1">INDEX(Zwangerschapsverlof!$C$80:$C$86,R670)</f>
        <v>0</v>
      </c>
      <c r="R670" s="89">
        <f ca="1">MATCH(P670,Zwangerschapsverlof!$B$80:$B$86,0)</f>
        <v>1</v>
      </c>
      <c r="S670" s="6">
        <f t="shared" ca="1" si="132"/>
        <v>0</v>
      </c>
      <c r="T670" s="37">
        <f t="shared" ca="1" si="124"/>
        <v>0</v>
      </c>
      <c r="U670" s="49">
        <f t="shared" si="125"/>
        <v>0</v>
      </c>
      <c r="V670" s="37">
        <f ca="1">IF(AND(H670=0,I670=0,O670=1),INDEX(Zwangerschapsverlof!$B$66:$K$72,N670,3+D670),0)</f>
        <v>0</v>
      </c>
      <c r="W670" s="37">
        <f ca="1">IF(AND(H670=0,I670=0,S670=1),INDEX(Zwangerschapsverlof!$B$80:$K$86,R670,3+D670),0)</f>
        <v>0</v>
      </c>
      <c r="X670" s="110">
        <f t="shared" ca="1" si="126"/>
        <v>18</v>
      </c>
    </row>
    <row r="671" spans="2:24">
      <c r="B671" s="48">
        <f t="shared" ca="1" si="128"/>
        <v>45543</v>
      </c>
      <c r="C671" s="10">
        <f t="shared" ca="1" si="127"/>
        <v>45543</v>
      </c>
      <c r="D671" s="6">
        <f t="shared" ca="1" si="129"/>
        <v>7</v>
      </c>
      <c r="E671" s="10">
        <f ca="1">VLOOKUP(C671,Vakantie!O:O,1,1)</f>
        <v>45479</v>
      </c>
      <c r="F671" s="10">
        <f ca="1">INDEX(Vakantie!P:P,MATCH(E671,Vakantie!O:O,0))</f>
        <v>45522</v>
      </c>
      <c r="G671" s="6" t="str">
        <f ca="1">INDEX(Vakantie!Q:Q,MATCH(E671,Vakantie!O:O,0))</f>
        <v>Zomer</v>
      </c>
      <c r="H671" s="6">
        <f t="shared" ca="1" si="130"/>
        <v>0</v>
      </c>
      <c r="I671" s="6">
        <f ca="1">IFERROR(  MIN(1, VLOOKUP(C671,Vakantie!Z:Z,1,0)   ),0)</f>
        <v>0</v>
      </c>
      <c r="J671" s="6">
        <f t="shared" ca="1" si="122"/>
        <v>0</v>
      </c>
      <c r="K671" s="6">
        <f t="shared" si="123"/>
        <v>0</v>
      </c>
      <c r="L671" s="10">
        <f ca="1">VLOOKUP(C671,Zwangerschapsverlof!$B$66:$B$72,1,1)</f>
        <v>0</v>
      </c>
      <c r="M671" s="10">
        <f ca="1">INDEX(Zwangerschapsverlof!$C$66:$C$72,N671)</f>
        <v>0</v>
      </c>
      <c r="N671" s="89">
        <f ca="1">MATCH(L671,Zwangerschapsverlof!$B$66:$B$72,0)</f>
        <v>1</v>
      </c>
      <c r="O671" s="6">
        <f t="shared" ca="1" si="131"/>
        <v>0</v>
      </c>
      <c r="P671" s="10">
        <f ca="1">VLOOKUP(C671,Zwangerschapsverlof!$B$80:$B$86,1,1)</f>
        <v>0</v>
      </c>
      <c r="Q671" s="10">
        <f ca="1">INDEX(Zwangerschapsverlof!$C$80:$C$86,R671)</f>
        <v>0</v>
      </c>
      <c r="R671" s="89">
        <f ca="1">MATCH(P671,Zwangerschapsverlof!$B$80:$B$86,0)</f>
        <v>1</v>
      </c>
      <c r="S671" s="6">
        <f t="shared" ca="1" si="132"/>
        <v>0</v>
      </c>
      <c r="T671" s="37">
        <f t="shared" ca="1" si="124"/>
        <v>0</v>
      </c>
      <c r="U671" s="49">
        <f t="shared" si="125"/>
        <v>0</v>
      </c>
      <c r="V671" s="37">
        <f ca="1">IF(AND(H671=0,I671=0,O671=1),INDEX(Zwangerschapsverlof!$B$66:$K$72,N671,3+D671),0)</f>
        <v>0</v>
      </c>
      <c r="W671" s="37">
        <f ca="1">IF(AND(H671=0,I671=0,S671=1),INDEX(Zwangerschapsverlof!$B$80:$K$86,R671,3+D671),0)</f>
        <v>0</v>
      </c>
      <c r="X671" s="110">
        <f t="shared" ca="1" si="126"/>
        <v>18</v>
      </c>
    </row>
    <row r="672" spans="2:24">
      <c r="B672" s="48">
        <f t="shared" ca="1" si="128"/>
        <v>45544</v>
      </c>
      <c r="C672" s="10">
        <f t="shared" ca="1" si="127"/>
        <v>45544</v>
      </c>
      <c r="D672" s="6">
        <f t="shared" ca="1" si="129"/>
        <v>1</v>
      </c>
      <c r="E672" s="10">
        <f ca="1">VLOOKUP(C672,Vakantie!O:O,1,1)</f>
        <v>45479</v>
      </c>
      <c r="F672" s="10">
        <f ca="1">INDEX(Vakantie!P:P,MATCH(E672,Vakantie!O:O,0))</f>
        <v>45522</v>
      </c>
      <c r="G672" s="6" t="str">
        <f ca="1">INDEX(Vakantie!Q:Q,MATCH(E672,Vakantie!O:O,0))</f>
        <v>Zomer</v>
      </c>
      <c r="H672" s="6">
        <f t="shared" ca="1" si="130"/>
        <v>0</v>
      </c>
      <c r="I672" s="6">
        <f ca="1">IFERROR(  MIN(1, VLOOKUP(C672,Vakantie!Z:Z,1,0)   ),0)</f>
        <v>0</v>
      </c>
      <c r="J672" s="6">
        <f t="shared" ca="1" si="122"/>
        <v>0</v>
      </c>
      <c r="K672" s="6">
        <f t="shared" si="123"/>
        <v>0</v>
      </c>
      <c r="L672" s="10">
        <f ca="1">VLOOKUP(C672,Zwangerschapsverlof!$B$66:$B$72,1,1)</f>
        <v>0</v>
      </c>
      <c r="M672" s="10">
        <f ca="1">INDEX(Zwangerschapsverlof!$C$66:$C$72,N672)</f>
        <v>0</v>
      </c>
      <c r="N672" s="89">
        <f ca="1">MATCH(L672,Zwangerschapsverlof!$B$66:$B$72,0)</f>
        <v>1</v>
      </c>
      <c r="O672" s="6">
        <f t="shared" ca="1" si="131"/>
        <v>0</v>
      </c>
      <c r="P672" s="10">
        <f ca="1">VLOOKUP(C672,Zwangerschapsverlof!$B$80:$B$86,1,1)</f>
        <v>0</v>
      </c>
      <c r="Q672" s="10">
        <f ca="1">INDEX(Zwangerschapsverlof!$C$80:$C$86,R672)</f>
        <v>0</v>
      </c>
      <c r="R672" s="89">
        <f ca="1">MATCH(P672,Zwangerschapsverlof!$B$80:$B$86,0)</f>
        <v>1</v>
      </c>
      <c r="S672" s="6">
        <f t="shared" ca="1" si="132"/>
        <v>0</v>
      </c>
      <c r="T672" s="37">
        <f t="shared" ca="1" si="124"/>
        <v>0</v>
      </c>
      <c r="U672" s="49">
        <f t="shared" si="125"/>
        <v>0</v>
      </c>
      <c r="V672" s="37">
        <f ca="1">IF(AND(H672=0,I672=0,O672=1),INDEX(Zwangerschapsverlof!$B$66:$K$72,N672,3+D672),0)</f>
        <v>0</v>
      </c>
      <c r="W672" s="37">
        <f ca="1">IF(AND(H672=0,I672=0,S672=1),INDEX(Zwangerschapsverlof!$B$80:$K$86,R672,3+D672),0)</f>
        <v>0</v>
      </c>
      <c r="X672" s="110">
        <f t="shared" ca="1" si="126"/>
        <v>18</v>
      </c>
    </row>
    <row r="673" spans="2:24">
      <c r="B673" s="48">
        <f t="shared" ca="1" si="128"/>
        <v>45545</v>
      </c>
      <c r="C673" s="10">
        <f t="shared" ca="1" si="127"/>
        <v>45545</v>
      </c>
      <c r="D673" s="6">
        <f t="shared" ca="1" si="129"/>
        <v>2</v>
      </c>
      <c r="E673" s="10">
        <f ca="1">VLOOKUP(C673,Vakantie!O:O,1,1)</f>
        <v>45479</v>
      </c>
      <c r="F673" s="10">
        <f ca="1">INDEX(Vakantie!P:P,MATCH(E673,Vakantie!O:O,0))</f>
        <v>45522</v>
      </c>
      <c r="G673" s="6" t="str">
        <f ca="1">INDEX(Vakantie!Q:Q,MATCH(E673,Vakantie!O:O,0))</f>
        <v>Zomer</v>
      </c>
      <c r="H673" s="6">
        <f t="shared" ca="1" si="130"/>
        <v>0</v>
      </c>
      <c r="I673" s="6">
        <f ca="1">IFERROR(  MIN(1, VLOOKUP(C673,Vakantie!Z:Z,1,0)   ),0)</f>
        <v>0</v>
      </c>
      <c r="J673" s="6">
        <f t="shared" ca="1" si="122"/>
        <v>0</v>
      </c>
      <c r="K673" s="6">
        <f t="shared" si="123"/>
        <v>0</v>
      </c>
      <c r="L673" s="10">
        <f ca="1">VLOOKUP(C673,Zwangerschapsverlof!$B$66:$B$72,1,1)</f>
        <v>0</v>
      </c>
      <c r="M673" s="10">
        <f ca="1">INDEX(Zwangerschapsverlof!$C$66:$C$72,N673)</f>
        <v>0</v>
      </c>
      <c r="N673" s="89">
        <f ca="1">MATCH(L673,Zwangerschapsverlof!$B$66:$B$72,0)</f>
        <v>1</v>
      </c>
      <c r="O673" s="6">
        <f t="shared" ca="1" si="131"/>
        <v>0</v>
      </c>
      <c r="P673" s="10">
        <f ca="1">VLOOKUP(C673,Zwangerschapsverlof!$B$80:$B$86,1,1)</f>
        <v>0</v>
      </c>
      <c r="Q673" s="10">
        <f ca="1">INDEX(Zwangerschapsverlof!$C$80:$C$86,R673)</f>
        <v>0</v>
      </c>
      <c r="R673" s="89">
        <f ca="1">MATCH(P673,Zwangerschapsverlof!$B$80:$B$86,0)</f>
        <v>1</v>
      </c>
      <c r="S673" s="6">
        <f t="shared" ca="1" si="132"/>
        <v>0</v>
      </c>
      <c r="T673" s="37">
        <f t="shared" ca="1" si="124"/>
        <v>0</v>
      </c>
      <c r="U673" s="49">
        <f t="shared" si="125"/>
        <v>0</v>
      </c>
      <c r="V673" s="37">
        <f ca="1">IF(AND(H673=0,I673=0,O673=1),INDEX(Zwangerschapsverlof!$B$66:$K$72,N673,3+D673),0)</f>
        <v>0</v>
      </c>
      <c r="W673" s="37">
        <f ca="1">IF(AND(H673=0,I673=0,S673=1),INDEX(Zwangerschapsverlof!$B$80:$K$86,R673,3+D673),0)</f>
        <v>0</v>
      </c>
      <c r="X673" s="110">
        <f t="shared" ca="1" si="126"/>
        <v>18</v>
      </c>
    </row>
    <row r="674" spans="2:24">
      <c r="B674" s="48">
        <f t="shared" ca="1" si="128"/>
        <v>45546</v>
      </c>
      <c r="C674" s="10">
        <f t="shared" ca="1" si="127"/>
        <v>45546</v>
      </c>
      <c r="D674" s="6">
        <f t="shared" ca="1" si="129"/>
        <v>3</v>
      </c>
      <c r="E674" s="10">
        <f ca="1">VLOOKUP(C674,Vakantie!O:O,1,1)</f>
        <v>45479</v>
      </c>
      <c r="F674" s="10">
        <f ca="1">INDEX(Vakantie!P:P,MATCH(E674,Vakantie!O:O,0))</f>
        <v>45522</v>
      </c>
      <c r="G674" s="6" t="str">
        <f ca="1">INDEX(Vakantie!Q:Q,MATCH(E674,Vakantie!O:O,0))</f>
        <v>Zomer</v>
      </c>
      <c r="H674" s="6">
        <f t="shared" ca="1" si="130"/>
        <v>0</v>
      </c>
      <c r="I674" s="6">
        <f ca="1">IFERROR(  MIN(1, VLOOKUP(C674,Vakantie!Z:Z,1,0)   ),0)</f>
        <v>0</v>
      </c>
      <c r="J674" s="6">
        <f t="shared" ca="1" si="122"/>
        <v>0</v>
      </c>
      <c r="K674" s="6">
        <f t="shared" si="123"/>
        <v>0</v>
      </c>
      <c r="L674" s="10">
        <f ca="1">VLOOKUP(C674,Zwangerschapsverlof!$B$66:$B$72,1,1)</f>
        <v>0</v>
      </c>
      <c r="M674" s="10">
        <f ca="1">INDEX(Zwangerschapsverlof!$C$66:$C$72,N674)</f>
        <v>0</v>
      </c>
      <c r="N674" s="89">
        <f ca="1">MATCH(L674,Zwangerschapsverlof!$B$66:$B$72,0)</f>
        <v>1</v>
      </c>
      <c r="O674" s="6">
        <f t="shared" ca="1" si="131"/>
        <v>0</v>
      </c>
      <c r="P674" s="10">
        <f ca="1">VLOOKUP(C674,Zwangerschapsverlof!$B$80:$B$86,1,1)</f>
        <v>0</v>
      </c>
      <c r="Q674" s="10">
        <f ca="1">INDEX(Zwangerschapsverlof!$C$80:$C$86,R674)</f>
        <v>0</v>
      </c>
      <c r="R674" s="89">
        <f ca="1">MATCH(P674,Zwangerschapsverlof!$B$80:$B$86,0)</f>
        <v>1</v>
      </c>
      <c r="S674" s="6">
        <f t="shared" ca="1" si="132"/>
        <v>0</v>
      </c>
      <c r="T674" s="37">
        <f t="shared" ca="1" si="124"/>
        <v>0</v>
      </c>
      <c r="U674" s="49">
        <f t="shared" si="125"/>
        <v>0</v>
      </c>
      <c r="V674" s="37">
        <f ca="1">IF(AND(H674=0,I674=0,O674=1),INDEX(Zwangerschapsverlof!$B$66:$K$72,N674,3+D674),0)</f>
        <v>0</v>
      </c>
      <c r="W674" s="37">
        <f ca="1">IF(AND(H674=0,I674=0,S674=1),INDEX(Zwangerschapsverlof!$B$80:$K$86,R674,3+D674),0)</f>
        <v>0</v>
      </c>
      <c r="X674" s="110">
        <f t="shared" ca="1" si="126"/>
        <v>18</v>
      </c>
    </row>
    <row r="675" spans="2:24">
      <c r="B675" s="48">
        <f t="shared" ca="1" si="128"/>
        <v>45547</v>
      </c>
      <c r="C675" s="10">
        <f t="shared" ca="1" si="127"/>
        <v>45547</v>
      </c>
      <c r="D675" s="6">
        <f t="shared" ca="1" si="129"/>
        <v>4</v>
      </c>
      <c r="E675" s="10">
        <f ca="1">VLOOKUP(C675,Vakantie!O:O,1,1)</f>
        <v>45479</v>
      </c>
      <c r="F675" s="10">
        <f ca="1">INDEX(Vakantie!P:P,MATCH(E675,Vakantie!O:O,0))</f>
        <v>45522</v>
      </c>
      <c r="G675" s="6" t="str">
        <f ca="1">INDEX(Vakantie!Q:Q,MATCH(E675,Vakantie!O:O,0))</f>
        <v>Zomer</v>
      </c>
      <c r="H675" s="6">
        <f t="shared" ca="1" si="130"/>
        <v>0</v>
      </c>
      <c r="I675" s="6">
        <f ca="1">IFERROR(  MIN(1, VLOOKUP(C675,Vakantie!Z:Z,1,0)   ),0)</f>
        <v>0</v>
      </c>
      <c r="J675" s="6">
        <f t="shared" ca="1" si="122"/>
        <v>0</v>
      </c>
      <c r="K675" s="6">
        <f t="shared" si="123"/>
        <v>0</v>
      </c>
      <c r="L675" s="10">
        <f ca="1">VLOOKUP(C675,Zwangerschapsverlof!$B$66:$B$72,1,1)</f>
        <v>0</v>
      </c>
      <c r="M675" s="10">
        <f ca="1">INDEX(Zwangerschapsverlof!$C$66:$C$72,N675)</f>
        <v>0</v>
      </c>
      <c r="N675" s="89">
        <f ca="1">MATCH(L675,Zwangerschapsverlof!$B$66:$B$72,0)</f>
        <v>1</v>
      </c>
      <c r="O675" s="6">
        <f t="shared" ca="1" si="131"/>
        <v>0</v>
      </c>
      <c r="P675" s="10">
        <f ca="1">VLOOKUP(C675,Zwangerschapsverlof!$B$80:$B$86,1,1)</f>
        <v>0</v>
      </c>
      <c r="Q675" s="10">
        <f ca="1">INDEX(Zwangerschapsverlof!$C$80:$C$86,R675)</f>
        <v>0</v>
      </c>
      <c r="R675" s="89">
        <f ca="1">MATCH(P675,Zwangerschapsverlof!$B$80:$B$86,0)</f>
        <v>1</v>
      </c>
      <c r="S675" s="6">
        <f t="shared" ca="1" si="132"/>
        <v>0</v>
      </c>
      <c r="T675" s="37">
        <f t="shared" ca="1" si="124"/>
        <v>0</v>
      </c>
      <c r="U675" s="49">
        <f t="shared" si="125"/>
        <v>0</v>
      </c>
      <c r="V675" s="37">
        <f ca="1">IF(AND(H675=0,I675=0,O675=1),INDEX(Zwangerschapsverlof!$B$66:$K$72,N675,3+D675),0)</f>
        <v>0</v>
      </c>
      <c r="W675" s="37">
        <f ca="1">IF(AND(H675=0,I675=0,S675=1),INDEX(Zwangerschapsverlof!$B$80:$K$86,R675,3+D675),0)</f>
        <v>0</v>
      </c>
      <c r="X675" s="110">
        <f t="shared" ca="1" si="126"/>
        <v>18</v>
      </c>
    </row>
    <row r="676" spans="2:24">
      <c r="B676" s="48">
        <f t="shared" ca="1" si="128"/>
        <v>45548</v>
      </c>
      <c r="C676" s="10">
        <f t="shared" ca="1" si="127"/>
        <v>45548</v>
      </c>
      <c r="D676" s="6">
        <f t="shared" ca="1" si="129"/>
        <v>5</v>
      </c>
      <c r="E676" s="10">
        <f ca="1">VLOOKUP(C676,Vakantie!O:O,1,1)</f>
        <v>45479</v>
      </c>
      <c r="F676" s="10">
        <f ca="1">INDEX(Vakantie!P:P,MATCH(E676,Vakantie!O:O,0))</f>
        <v>45522</v>
      </c>
      <c r="G676" s="6" t="str">
        <f ca="1">INDEX(Vakantie!Q:Q,MATCH(E676,Vakantie!O:O,0))</f>
        <v>Zomer</v>
      </c>
      <c r="H676" s="6">
        <f t="shared" ca="1" si="130"/>
        <v>0</v>
      </c>
      <c r="I676" s="6">
        <f ca="1">IFERROR(  MIN(1, VLOOKUP(C676,Vakantie!Z:Z,1,0)   ),0)</f>
        <v>0</v>
      </c>
      <c r="J676" s="6">
        <f t="shared" ca="1" si="122"/>
        <v>0</v>
      </c>
      <c r="K676" s="6">
        <f t="shared" si="123"/>
        <v>0</v>
      </c>
      <c r="L676" s="10">
        <f ca="1">VLOOKUP(C676,Zwangerschapsverlof!$B$66:$B$72,1,1)</f>
        <v>0</v>
      </c>
      <c r="M676" s="10">
        <f ca="1">INDEX(Zwangerschapsverlof!$C$66:$C$72,N676)</f>
        <v>0</v>
      </c>
      <c r="N676" s="89">
        <f ca="1">MATCH(L676,Zwangerschapsverlof!$B$66:$B$72,0)</f>
        <v>1</v>
      </c>
      <c r="O676" s="6">
        <f t="shared" ca="1" si="131"/>
        <v>0</v>
      </c>
      <c r="P676" s="10">
        <f ca="1">VLOOKUP(C676,Zwangerschapsverlof!$B$80:$B$86,1,1)</f>
        <v>0</v>
      </c>
      <c r="Q676" s="10">
        <f ca="1">INDEX(Zwangerschapsverlof!$C$80:$C$86,R676)</f>
        <v>0</v>
      </c>
      <c r="R676" s="89">
        <f ca="1">MATCH(P676,Zwangerschapsverlof!$B$80:$B$86,0)</f>
        <v>1</v>
      </c>
      <c r="S676" s="6">
        <f t="shared" ca="1" si="132"/>
        <v>0</v>
      </c>
      <c r="T676" s="37">
        <f t="shared" ca="1" si="124"/>
        <v>0</v>
      </c>
      <c r="U676" s="49">
        <f t="shared" si="125"/>
        <v>0</v>
      </c>
      <c r="V676" s="37">
        <f ca="1">IF(AND(H676=0,I676=0,O676=1),INDEX(Zwangerschapsverlof!$B$66:$K$72,N676,3+D676),0)</f>
        <v>0</v>
      </c>
      <c r="W676" s="37">
        <f ca="1">IF(AND(H676=0,I676=0,S676=1),INDEX(Zwangerschapsverlof!$B$80:$K$86,R676,3+D676),0)</f>
        <v>0</v>
      </c>
      <c r="X676" s="110">
        <f t="shared" ca="1" si="126"/>
        <v>18</v>
      </c>
    </row>
    <row r="677" spans="2:24">
      <c r="B677" s="48">
        <f t="shared" ca="1" si="128"/>
        <v>45549</v>
      </c>
      <c r="C677" s="10">
        <f t="shared" ca="1" si="127"/>
        <v>45549</v>
      </c>
      <c r="D677" s="6">
        <f t="shared" ca="1" si="129"/>
        <v>6</v>
      </c>
      <c r="E677" s="10">
        <f ca="1">VLOOKUP(C677,Vakantie!O:O,1,1)</f>
        <v>45479</v>
      </c>
      <c r="F677" s="10">
        <f ca="1">INDEX(Vakantie!P:P,MATCH(E677,Vakantie!O:O,0))</f>
        <v>45522</v>
      </c>
      <c r="G677" s="6" t="str">
        <f ca="1">INDEX(Vakantie!Q:Q,MATCH(E677,Vakantie!O:O,0))</f>
        <v>Zomer</v>
      </c>
      <c r="H677" s="6">
        <f t="shared" ca="1" si="130"/>
        <v>0</v>
      </c>
      <c r="I677" s="6">
        <f ca="1">IFERROR(  MIN(1, VLOOKUP(C677,Vakantie!Z:Z,1,0)   ),0)</f>
        <v>0</v>
      </c>
      <c r="J677" s="6">
        <f t="shared" ca="1" si="122"/>
        <v>0</v>
      </c>
      <c r="K677" s="6">
        <f t="shared" si="123"/>
        <v>0</v>
      </c>
      <c r="L677" s="10">
        <f ca="1">VLOOKUP(C677,Zwangerschapsverlof!$B$66:$B$72,1,1)</f>
        <v>0</v>
      </c>
      <c r="M677" s="10">
        <f ca="1">INDEX(Zwangerschapsverlof!$C$66:$C$72,N677)</f>
        <v>0</v>
      </c>
      <c r="N677" s="89">
        <f ca="1">MATCH(L677,Zwangerschapsverlof!$B$66:$B$72,0)</f>
        <v>1</v>
      </c>
      <c r="O677" s="6">
        <f t="shared" ca="1" si="131"/>
        <v>0</v>
      </c>
      <c r="P677" s="10">
        <f ca="1">VLOOKUP(C677,Zwangerschapsverlof!$B$80:$B$86,1,1)</f>
        <v>0</v>
      </c>
      <c r="Q677" s="10">
        <f ca="1">INDEX(Zwangerschapsverlof!$C$80:$C$86,R677)</f>
        <v>0</v>
      </c>
      <c r="R677" s="89">
        <f ca="1">MATCH(P677,Zwangerschapsverlof!$B$80:$B$86,0)</f>
        <v>1</v>
      </c>
      <c r="S677" s="6">
        <f t="shared" ca="1" si="132"/>
        <v>0</v>
      </c>
      <c r="T677" s="37">
        <f t="shared" ca="1" si="124"/>
        <v>0</v>
      </c>
      <c r="U677" s="49">
        <f t="shared" si="125"/>
        <v>0</v>
      </c>
      <c r="V677" s="37">
        <f ca="1">IF(AND(H677=0,I677=0,O677=1),INDEX(Zwangerschapsverlof!$B$66:$K$72,N677,3+D677),0)</f>
        <v>0</v>
      </c>
      <c r="W677" s="37">
        <f ca="1">IF(AND(H677=0,I677=0,S677=1),INDEX(Zwangerschapsverlof!$B$80:$K$86,R677,3+D677),0)</f>
        <v>0</v>
      </c>
      <c r="X677" s="110">
        <f t="shared" ca="1" si="126"/>
        <v>18</v>
      </c>
    </row>
    <row r="678" spans="2:24">
      <c r="B678" s="48">
        <f t="shared" ca="1" si="128"/>
        <v>45550</v>
      </c>
      <c r="C678" s="10">
        <f t="shared" ca="1" si="127"/>
        <v>45550</v>
      </c>
      <c r="D678" s="6">
        <f t="shared" ca="1" si="129"/>
        <v>7</v>
      </c>
      <c r="E678" s="10">
        <f ca="1">VLOOKUP(C678,Vakantie!O:O,1,1)</f>
        <v>45479</v>
      </c>
      <c r="F678" s="10">
        <f ca="1">INDEX(Vakantie!P:P,MATCH(E678,Vakantie!O:O,0))</f>
        <v>45522</v>
      </c>
      <c r="G678" s="6" t="str">
        <f ca="1">INDEX(Vakantie!Q:Q,MATCH(E678,Vakantie!O:O,0))</f>
        <v>Zomer</v>
      </c>
      <c r="H678" s="6">
        <f t="shared" ca="1" si="130"/>
        <v>0</v>
      </c>
      <c r="I678" s="6">
        <f ca="1">IFERROR(  MIN(1, VLOOKUP(C678,Vakantie!Z:Z,1,0)   ),0)</f>
        <v>0</v>
      </c>
      <c r="J678" s="6">
        <f t="shared" ca="1" si="122"/>
        <v>0</v>
      </c>
      <c r="K678" s="6">
        <f t="shared" si="123"/>
        <v>0</v>
      </c>
      <c r="L678" s="10">
        <f ca="1">VLOOKUP(C678,Zwangerschapsverlof!$B$66:$B$72,1,1)</f>
        <v>0</v>
      </c>
      <c r="M678" s="10">
        <f ca="1">INDEX(Zwangerschapsverlof!$C$66:$C$72,N678)</f>
        <v>0</v>
      </c>
      <c r="N678" s="89">
        <f ca="1">MATCH(L678,Zwangerschapsverlof!$B$66:$B$72,0)</f>
        <v>1</v>
      </c>
      <c r="O678" s="6">
        <f t="shared" ca="1" si="131"/>
        <v>0</v>
      </c>
      <c r="P678" s="10">
        <f ca="1">VLOOKUP(C678,Zwangerschapsverlof!$B$80:$B$86,1,1)</f>
        <v>0</v>
      </c>
      <c r="Q678" s="10">
        <f ca="1">INDEX(Zwangerschapsverlof!$C$80:$C$86,R678)</f>
        <v>0</v>
      </c>
      <c r="R678" s="89">
        <f ca="1">MATCH(P678,Zwangerschapsverlof!$B$80:$B$86,0)</f>
        <v>1</v>
      </c>
      <c r="S678" s="6">
        <f t="shared" ca="1" si="132"/>
        <v>0</v>
      </c>
      <c r="T678" s="37">
        <f t="shared" ca="1" si="124"/>
        <v>0</v>
      </c>
      <c r="U678" s="49">
        <f t="shared" si="125"/>
        <v>0</v>
      </c>
      <c r="V678" s="37">
        <f ca="1">IF(AND(H678=0,I678=0,O678=1),INDEX(Zwangerschapsverlof!$B$66:$K$72,N678,3+D678),0)</f>
        <v>0</v>
      </c>
      <c r="W678" s="37">
        <f ca="1">IF(AND(H678=0,I678=0,S678=1),INDEX(Zwangerschapsverlof!$B$80:$K$86,R678,3+D678),0)</f>
        <v>0</v>
      </c>
      <c r="X678" s="110">
        <f t="shared" ca="1" si="126"/>
        <v>18</v>
      </c>
    </row>
    <row r="679" spans="2:24">
      <c r="B679" s="48">
        <f t="shared" ca="1" si="128"/>
        <v>45551</v>
      </c>
      <c r="C679" s="10">
        <f t="shared" ca="1" si="127"/>
        <v>45551</v>
      </c>
      <c r="D679" s="6">
        <f t="shared" ca="1" si="129"/>
        <v>1</v>
      </c>
      <c r="E679" s="10">
        <f ca="1">VLOOKUP(C679,Vakantie!O:O,1,1)</f>
        <v>45479</v>
      </c>
      <c r="F679" s="10">
        <f ca="1">INDEX(Vakantie!P:P,MATCH(E679,Vakantie!O:O,0))</f>
        <v>45522</v>
      </c>
      <c r="G679" s="6" t="str">
        <f ca="1">INDEX(Vakantie!Q:Q,MATCH(E679,Vakantie!O:O,0))</f>
        <v>Zomer</v>
      </c>
      <c r="H679" s="6">
        <f t="shared" ca="1" si="130"/>
        <v>0</v>
      </c>
      <c r="I679" s="6">
        <f ca="1">IFERROR(  MIN(1, VLOOKUP(C679,Vakantie!Z:Z,1,0)   ),0)</f>
        <v>0</v>
      </c>
      <c r="J679" s="6">
        <f t="shared" ca="1" si="122"/>
        <v>0</v>
      </c>
      <c r="K679" s="6">
        <f t="shared" si="123"/>
        <v>0</v>
      </c>
      <c r="L679" s="10">
        <f ca="1">VLOOKUP(C679,Zwangerschapsverlof!$B$66:$B$72,1,1)</f>
        <v>0</v>
      </c>
      <c r="M679" s="10">
        <f ca="1">INDEX(Zwangerschapsverlof!$C$66:$C$72,N679)</f>
        <v>0</v>
      </c>
      <c r="N679" s="89">
        <f ca="1">MATCH(L679,Zwangerschapsverlof!$B$66:$B$72,0)</f>
        <v>1</v>
      </c>
      <c r="O679" s="6">
        <f t="shared" ca="1" si="131"/>
        <v>0</v>
      </c>
      <c r="P679" s="10">
        <f ca="1">VLOOKUP(C679,Zwangerschapsverlof!$B$80:$B$86,1,1)</f>
        <v>0</v>
      </c>
      <c r="Q679" s="10">
        <f ca="1">INDEX(Zwangerschapsverlof!$C$80:$C$86,R679)</f>
        <v>0</v>
      </c>
      <c r="R679" s="89">
        <f ca="1">MATCH(P679,Zwangerschapsverlof!$B$80:$B$86,0)</f>
        <v>1</v>
      </c>
      <c r="S679" s="6">
        <f t="shared" ca="1" si="132"/>
        <v>0</v>
      </c>
      <c r="T679" s="37">
        <f t="shared" ca="1" si="124"/>
        <v>0</v>
      </c>
      <c r="U679" s="49">
        <f t="shared" si="125"/>
        <v>0</v>
      </c>
      <c r="V679" s="37">
        <f ca="1">IF(AND(H679=0,I679=0,O679=1),INDEX(Zwangerschapsverlof!$B$66:$K$72,N679,3+D679),0)</f>
        <v>0</v>
      </c>
      <c r="W679" s="37">
        <f ca="1">IF(AND(H679=0,I679=0,S679=1),INDEX(Zwangerschapsverlof!$B$80:$K$86,R679,3+D679),0)</f>
        <v>0</v>
      </c>
      <c r="X679" s="110">
        <f t="shared" ca="1" si="126"/>
        <v>18</v>
      </c>
    </row>
    <row r="680" spans="2:24">
      <c r="B680" s="48">
        <f t="shared" ca="1" si="128"/>
        <v>45552</v>
      </c>
      <c r="C680" s="10">
        <f t="shared" ca="1" si="127"/>
        <v>45552</v>
      </c>
      <c r="D680" s="6">
        <f t="shared" ca="1" si="129"/>
        <v>2</v>
      </c>
      <c r="E680" s="10">
        <f ca="1">VLOOKUP(C680,Vakantie!O:O,1,1)</f>
        <v>45479</v>
      </c>
      <c r="F680" s="10">
        <f ca="1">INDEX(Vakantie!P:P,MATCH(E680,Vakantie!O:O,0))</f>
        <v>45522</v>
      </c>
      <c r="G680" s="6" t="str">
        <f ca="1">INDEX(Vakantie!Q:Q,MATCH(E680,Vakantie!O:O,0))</f>
        <v>Zomer</v>
      </c>
      <c r="H680" s="6">
        <f t="shared" ca="1" si="130"/>
        <v>0</v>
      </c>
      <c r="I680" s="6">
        <f ca="1">IFERROR(  MIN(1, VLOOKUP(C680,Vakantie!Z:Z,1,0)   ),0)</f>
        <v>0</v>
      </c>
      <c r="J680" s="6">
        <f t="shared" ca="1" si="122"/>
        <v>0</v>
      </c>
      <c r="K680" s="6">
        <f t="shared" si="123"/>
        <v>0</v>
      </c>
      <c r="L680" s="10">
        <f ca="1">VLOOKUP(C680,Zwangerschapsverlof!$B$66:$B$72,1,1)</f>
        <v>0</v>
      </c>
      <c r="M680" s="10">
        <f ca="1">INDEX(Zwangerschapsverlof!$C$66:$C$72,N680)</f>
        <v>0</v>
      </c>
      <c r="N680" s="89">
        <f ca="1">MATCH(L680,Zwangerschapsverlof!$B$66:$B$72,0)</f>
        <v>1</v>
      </c>
      <c r="O680" s="6">
        <f t="shared" ca="1" si="131"/>
        <v>0</v>
      </c>
      <c r="P680" s="10">
        <f ca="1">VLOOKUP(C680,Zwangerschapsverlof!$B$80:$B$86,1,1)</f>
        <v>0</v>
      </c>
      <c r="Q680" s="10">
        <f ca="1">INDEX(Zwangerschapsverlof!$C$80:$C$86,R680)</f>
        <v>0</v>
      </c>
      <c r="R680" s="89">
        <f ca="1">MATCH(P680,Zwangerschapsverlof!$B$80:$B$86,0)</f>
        <v>1</v>
      </c>
      <c r="S680" s="6">
        <f t="shared" ca="1" si="132"/>
        <v>0</v>
      </c>
      <c r="T680" s="37">
        <f t="shared" ca="1" si="124"/>
        <v>0</v>
      </c>
      <c r="U680" s="49">
        <f t="shared" si="125"/>
        <v>0</v>
      </c>
      <c r="V680" s="37">
        <f ca="1">IF(AND(H680=0,I680=0,O680=1),INDEX(Zwangerschapsverlof!$B$66:$K$72,N680,3+D680),0)</f>
        <v>0</v>
      </c>
      <c r="W680" s="37">
        <f ca="1">IF(AND(H680=0,I680=0,S680=1),INDEX(Zwangerschapsverlof!$B$80:$K$86,R680,3+D680),0)</f>
        <v>0</v>
      </c>
      <c r="X680" s="110">
        <f t="shared" ca="1" si="126"/>
        <v>18</v>
      </c>
    </row>
    <row r="681" spans="2:24">
      <c r="B681" s="48">
        <f t="shared" ca="1" si="128"/>
        <v>45553</v>
      </c>
      <c r="C681" s="10">
        <f t="shared" ca="1" si="127"/>
        <v>45553</v>
      </c>
      <c r="D681" s="6">
        <f t="shared" ca="1" si="129"/>
        <v>3</v>
      </c>
      <c r="E681" s="10">
        <f ca="1">VLOOKUP(C681,Vakantie!O:O,1,1)</f>
        <v>45479</v>
      </c>
      <c r="F681" s="10">
        <f ca="1">INDEX(Vakantie!P:P,MATCH(E681,Vakantie!O:O,0))</f>
        <v>45522</v>
      </c>
      <c r="G681" s="6" t="str">
        <f ca="1">INDEX(Vakantie!Q:Q,MATCH(E681,Vakantie!O:O,0))</f>
        <v>Zomer</v>
      </c>
      <c r="H681" s="6">
        <f t="shared" ca="1" si="130"/>
        <v>0</v>
      </c>
      <c r="I681" s="6">
        <f ca="1">IFERROR(  MIN(1, VLOOKUP(C681,Vakantie!Z:Z,1,0)   ),0)</f>
        <v>0</v>
      </c>
      <c r="J681" s="6">
        <f t="shared" ca="1" si="122"/>
        <v>0</v>
      </c>
      <c r="K681" s="6">
        <f t="shared" si="123"/>
        <v>0</v>
      </c>
      <c r="L681" s="10">
        <f ca="1">VLOOKUP(C681,Zwangerschapsverlof!$B$66:$B$72,1,1)</f>
        <v>0</v>
      </c>
      <c r="M681" s="10">
        <f ca="1">INDEX(Zwangerschapsverlof!$C$66:$C$72,N681)</f>
        <v>0</v>
      </c>
      <c r="N681" s="89">
        <f ca="1">MATCH(L681,Zwangerschapsverlof!$B$66:$B$72,0)</f>
        <v>1</v>
      </c>
      <c r="O681" s="6">
        <f t="shared" ca="1" si="131"/>
        <v>0</v>
      </c>
      <c r="P681" s="10">
        <f ca="1">VLOOKUP(C681,Zwangerschapsverlof!$B$80:$B$86,1,1)</f>
        <v>0</v>
      </c>
      <c r="Q681" s="10">
        <f ca="1">INDEX(Zwangerschapsverlof!$C$80:$C$86,R681)</f>
        <v>0</v>
      </c>
      <c r="R681" s="89">
        <f ca="1">MATCH(P681,Zwangerschapsverlof!$B$80:$B$86,0)</f>
        <v>1</v>
      </c>
      <c r="S681" s="6">
        <f t="shared" ca="1" si="132"/>
        <v>0</v>
      </c>
      <c r="T681" s="37">
        <f t="shared" ca="1" si="124"/>
        <v>0</v>
      </c>
      <c r="U681" s="49">
        <f t="shared" si="125"/>
        <v>0</v>
      </c>
      <c r="V681" s="37">
        <f ca="1">IF(AND(H681=0,I681=0,O681=1),INDEX(Zwangerschapsverlof!$B$66:$K$72,N681,3+D681),0)</f>
        <v>0</v>
      </c>
      <c r="W681" s="37">
        <f ca="1">IF(AND(H681=0,I681=0,S681=1),INDEX(Zwangerschapsverlof!$B$80:$K$86,R681,3+D681),0)</f>
        <v>0</v>
      </c>
      <c r="X681" s="110">
        <f t="shared" ca="1" si="126"/>
        <v>18</v>
      </c>
    </row>
    <row r="682" spans="2:24">
      <c r="B682" s="48">
        <f t="shared" ca="1" si="128"/>
        <v>45554</v>
      </c>
      <c r="C682" s="10">
        <f t="shared" ca="1" si="127"/>
        <v>45554</v>
      </c>
      <c r="D682" s="6">
        <f t="shared" ca="1" si="129"/>
        <v>4</v>
      </c>
      <c r="E682" s="10">
        <f ca="1">VLOOKUP(C682,Vakantie!O:O,1,1)</f>
        <v>45479</v>
      </c>
      <c r="F682" s="10">
        <f ca="1">INDEX(Vakantie!P:P,MATCH(E682,Vakantie!O:O,0))</f>
        <v>45522</v>
      </c>
      <c r="G682" s="6" t="str">
        <f ca="1">INDEX(Vakantie!Q:Q,MATCH(E682,Vakantie!O:O,0))</f>
        <v>Zomer</v>
      </c>
      <c r="H682" s="6">
        <f t="shared" ca="1" si="130"/>
        <v>0</v>
      </c>
      <c r="I682" s="6">
        <f ca="1">IFERROR(  MIN(1, VLOOKUP(C682,Vakantie!Z:Z,1,0)   ),0)</f>
        <v>0</v>
      </c>
      <c r="J682" s="6">
        <f t="shared" ca="1" si="122"/>
        <v>0</v>
      </c>
      <c r="K682" s="6">
        <f t="shared" si="123"/>
        <v>0</v>
      </c>
      <c r="L682" s="10">
        <f ca="1">VLOOKUP(C682,Zwangerschapsverlof!$B$66:$B$72,1,1)</f>
        <v>0</v>
      </c>
      <c r="M682" s="10">
        <f ca="1">INDEX(Zwangerschapsverlof!$C$66:$C$72,N682)</f>
        <v>0</v>
      </c>
      <c r="N682" s="89">
        <f ca="1">MATCH(L682,Zwangerschapsverlof!$B$66:$B$72,0)</f>
        <v>1</v>
      </c>
      <c r="O682" s="6">
        <f t="shared" ca="1" si="131"/>
        <v>0</v>
      </c>
      <c r="P682" s="10">
        <f ca="1">VLOOKUP(C682,Zwangerschapsverlof!$B$80:$B$86,1,1)</f>
        <v>0</v>
      </c>
      <c r="Q682" s="10">
        <f ca="1">INDEX(Zwangerschapsverlof!$C$80:$C$86,R682)</f>
        <v>0</v>
      </c>
      <c r="R682" s="89">
        <f ca="1">MATCH(P682,Zwangerschapsverlof!$B$80:$B$86,0)</f>
        <v>1</v>
      </c>
      <c r="S682" s="6">
        <f t="shared" ca="1" si="132"/>
        <v>0</v>
      </c>
      <c r="T682" s="37">
        <f t="shared" ca="1" si="124"/>
        <v>0</v>
      </c>
      <c r="U682" s="49">
        <f t="shared" si="125"/>
        <v>0</v>
      </c>
      <c r="V682" s="37">
        <f ca="1">IF(AND(H682=0,I682=0,O682=1),INDEX(Zwangerschapsverlof!$B$66:$K$72,N682,3+D682),0)</f>
        <v>0</v>
      </c>
      <c r="W682" s="37">
        <f ca="1">IF(AND(H682=0,I682=0,S682=1),INDEX(Zwangerschapsverlof!$B$80:$K$86,R682,3+D682),0)</f>
        <v>0</v>
      </c>
      <c r="X682" s="110">
        <f t="shared" ca="1" si="126"/>
        <v>18</v>
      </c>
    </row>
    <row r="683" spans="2:24">
      <c r="B683" s="48">
        <f t="shared" ca="1" si="128"/>
        <v>45555</v>
      </c>
      <c r="C683" s="10">
        <f t="shared" ca="1" si="127"/>
        <v>45555</v>
      </c>
      <c r="D683" s="6">
        <f t="shared" ca="1" si="129"/>
        <v>5</v>
      </c>
      <c r="E683" s="10">
        <f ca="1">VLOOKUP(C683,Vakantie!O:O,1,1)</f>
        <v>45479</v>
      </c>
      <c r="F683" s="10">
        <f ca="1">INDEX(Vakantie!P:P,MATCH(E683,Vakantie!O:O,0))</f>
        <v>45522</v>
      </c>
      <c r="G683" s="6" t="str">
        <f ca="1">INDEX(Vakantie!Q:Q,MATCH(E683,Vakantie!O:O,0))</f>
        <v>Zomer</v>
      </c>
      <c r="H683" s="6">
        <f t="shared" ca="1" si="130"/>
        <v>0</v>
      </c>
      <c r="I683" s="6">
        <f ca="1">IFERROR(  MIN(1, VLOOKUP(C683,Vakantie!Z:Z,1,0)   ),0)</f>
        <v>0</v>
      </c>
      <c r="J683" s="6">
        <f t="shared" ca="1" si="122"/>
        <v>0</v>
      </c>
      <c r="K683" s="6">
        <f t="shared" si="123"/>
        <v>0</v>
      </c>
      <c r="L683" s="10">
        <f ca="1">VLOOKUP(C683,Zwangerschapsverlof!$B$66:$B$72,1,1)</f>
        <v>0</v>
      </c>
      <c r="M683" s="10">
        <f ca="1">INDEX(Zwangerschapsverlof!$C$66:$C$72,N683)</f>
        <v>0</v>
      </c>
      <c r="N683" s="89">
        <f ca="1">MATCH(L683,Zwangerschapsverlof!$B$66:$B$72,0)</f>
        <v>1</v>
      </c>
      <c r="O683" s="6">
        <f t="shared" ca="1" si="131"/>
        <v>0</v>
      </c>
      <c r="P683" s="10">
        <f ca="1">VLOOKUP(C683,Zwangerschapsverlof!$B$80:$B$86,1,1)</f>
        <v>0</v>
      </c>
      <c r="Q683" s="10">
        <f ca="1">INDEX(Zwangerschapsverlof!$C$80:$C$86,R683)</f>
        <v>0</v>
      </c>
      <c r="R683" s="89">
        <f ca="1">MATCH(P683,Zwangerschapsverlof!$B$80:$B$86,0)</f>
        <v>1</v>
      </c>
      <c r="S683" s="6">
        <f t="shared" ca="1" si="132"/>
        <v>0</v>
      </c>
      <c r="T683" s="37">
        <f t="shared" ca="1" si="124"/>
        <v>0</v>
      </c>
      <c r="U683" s="49">
        <f t="shared" si="125"/>
        <v>0</v>
      </c>
      <c r="V683" s="37">
        <f ca="1">IF(AND(H683=0,I683=0,O683=1),INDEX(Zwangerschapsverlof!$B$66:$K$72,N683,3+D683),0)</f>
        <v>0</v>
      </c>
      <c r="W683" s="37">
        <f ca="1">IF(AND(H683=0,I683=0,S683=1),INDEX(Zwangerschapsverlof!$B$80:$K$86,R683,3+D683),0)</f>
        <v>0</v>
      </c>
      <c r="X683" s="110">
        <f t="shared" ca="1" si="126"/>
        <v>18</v>
      </c>
    </row>
    <row r="684" spans="2:24">
      <c r="B684" s="48">
        <f t="shared" ca="1" si="128"/>
        <v>45556</v>
      </c>
      <c r="C684" s="10">
        <f t="shared" ca="1" si="127"/>
        <v>45556</v>
      </c>
      <c r="D684" s="6">
        <f t="shared" ca="1" si="129"/>
        <v>6</v>
      </c>
      <c r="E684" s="10">
        <f ca="1">VLOOKUP(C684,Vakantie!O:O,1,1)</f>
        <v>45479</v>
      </c>
      <c r="F684" s="10">
        <f ca="1">INDEX(Vakantie!P:P,MATCH(E684,Vakantie!O:O,0))</f>
        <v>45522</v>
      </c>
      <c r="G684" s="6" t="str">
        <f ca="1">INDEX(Vakantie!Q:Q,MATCH(E684,Vakantie!O:O,0))</f>
        <v>Zomer</v>
      </c>
      <c r="H684" s="6">
        <f t="shared" ca="1" si="130"/>
        <v>0</v>
      </c>
      <c r="I684" s="6">
        <f ca="1">IFERROR(  MIN(1, VLOOKUP(C684,Vakantie!Z:Z,1,0)   ),0)</f>
        <v>0</v>
      </c>
      <c r="J684" s="6">
        <f t="shared" ca="1" si="122"/>
        <v>0</v>
      </c>
      <c r="K684" s="6">
        <f t="shared" si="123"/>
        <v>0</v>
      </c>
      <c r="L684" s="10">
        <f ca="1">VLOOKUP(C684,Zwangerschapsverlof!$B$66:$B$72,1,1)</f>
        <v>0</v>
      </c>
      <c r="M684" s="10">
        <f ca="1">INDEX(Zwangerschapsverlof!$C$66:$C$72,N684)</f>
        <v>0</v>
      </c>
      <c r="N684" s="89">
        <f ca="1">MATCH(L684,Zwangerschapsverlof!$B$66:$B$72,0)</f>
        <v>1</v>
      </c>
      <c r="O684" s="6">
        <f t="shared" ca="1" si="131"/>
        <v>0</v>
      </c>
      <c r="P684" s="10">
        <f ca="1">VLOOKUP(C684,Zwangerschapsverlof!$B$80:$B$86,1,1)</f>
        <v>0</v>
      </c>
      <c r="Q684" s="10">
        <f ca="1">INDEX(Zwangerschapsverlof!$C$80:$C$86,R684)</f>
        <v>0</v>
      </c>
      <c r="R684" s="89">
        <f ca="1">MATCH(P684,Zwangerschapsverlof!$B$80:$B$86,0)</f>
        <v>1</v>
      </c>
      <c r="S684" s="6">
        <f t="shared" ca="1" si="132"/>
        <v>0</v>
      </c>
      <c r="T684" s="37">
        <f t="shared" ca="1" si="124"/>
        <v>0</v>
      </c>
      <c r="U684" s="49">
        <f t="shared" si="125"/>
        <v>0</v>
      </c>
      <c r="V684" s="37">
        <f ca="1">IF(AND(H684=0,I684=0,O684=1),INDEX(Zwangerschapsverlof!$B$66:$K$72,N684,3+D684),0)</f>
        <v>0</v>
      </c>
      <c r="W684" s="37">
        <f ca="1">IF(AND(H684=0,I684=0,S684=1),INDEX(Zwangerschapsverlof!$B$80:$K$86,R684,3+D684),0)</f>
        <v>0</v>
      </c>
      <c r="X684" s="110">
        <f t="shared" ca="1" si="126"/>
        <v>18</v>
      </c>
    </row>
    <row r="685" spans="2:24">
      <c r="B685" s="48">
        <f t="shared" ca="1" si="128"/>
        <v>45557</v>
      </c>
      <c r="C685" s="10">
        <f t="shared" ca="1" si="127"/>
        <v>45557</v>
      </c>
      <c r="D685" s="6">
        <f t="shared" ca="1" si="129"/>
        <v>7</v>
      </c>
      <c r="E685" s="10">
        <f ca="1">VLOOKUP(C685,Vakantie!O:O,1,1)</f>
        <v>45479</v>
      </c>
      <c r="F685" s="10">
        <f ca="1">INDEX(Vakantie!P:P,MATCH(E685,Vakantie!O:O,0))</f>
        <v>45522</v>
      </c>
      <c r="G685" s="6" t="str">
        <f ca="1">INDEX(Vakantie!Q:Q,MATCH(E685,Vakantie!O:O,0))</f>
        <v>Zomer</v>
      </c>
      <c r="H685" s="6">
        <f t="shared" ca="1" si="130"/>
        <v>0</v>
      </c>
      <c r="I685" s="6">
        <f ca="1">IFERROR(  MIN(1, VLOOKUP(C685,Vakantie!Z:Z,1,0)   ),0)</f>
        <v>0</v>
      </c>
      <c r="J685" s="6">
        <f t="shared" ca="1" si="122"/>
        <v>0</v>
      </c>
      <c r="K685" s="6">
        <f t="shared" si="123"/>
        <v>0</v>
      </c>
      <c r="L685" s="10">
        <f ca="1">VLOOKUP(C685,Zwangerschapsverlof!$B$66:$B$72,1,1)</f>
        <v>0</v>
      </c>
      <c r="M685" s="10">
        <f ca="1">INDEX(Zwangerschapsverlof!$C$66:$C$72,N685)</f>
        <v>0</v>
      </c>
      <c r="N685" s="89">
        <f ca="1">MATCH(L685,Zwangerschapsverlof!$B$66:$B$72,0)</f>
        <v>1</v>
      </c>
      <c r="O685" s="6">
        <f t="shared" ca="1" si="131"/>
        <v>0</v>
      </c>
      <c r="P685" s="10">
        <f ca="1">VLOOKUP(C685,Zwangerschapsverlof!$B$80:$B$86,1,1)</f>
        <v>0</v>
      </c>
      <c r="Q685" s="10">
        <f ca="1">INDEX(Zwangerschapsverlof!$C$80:$C$86,R685)</f>
        <v>0</v>
      </c>
      <c r="R685" s="89">
        <f ca="1">MATCH(P685,Zwangerschapsverlof!$B$80:$B$86,0)</f>
        <v>1</v>
      </c>
      <c r="S685" s="6">
        <f t="shared" ca="1" si="132"/>
        <v>0</v>
      </c>
      <c r="T685" s="37">
        <f t="shared" ca="1" si="124"/>
        <v>0</v>
      </c>
      <c r="U685" s="49">
        <f t="shared" si="125"/>
        <v>0</v>
      </c>
      <c r="V685" s="37">
        <f ca="1">IF(AND(H685=0,I685=0,O685=1),INDEX(Zwangerschapsverlof!$B$66:$K$72,N685,3+D685),0)</f>
        <v>0</v>
      </c>
      <c r="W685" s="37">
        <f ca="1">IF(AND(H685=0,I685=0,S685=1),INDEX(Zwangerschapsverlof!$B$80:$K$86,R685,3+D685),0)</f>
        <v>0</v>
      </c>
      <c r="X685" s="110">
        <f t="shared" ca="1" si="126"/>
        <v>18</v>
      </c>
    </row>
    <row r="686" spans="2:24">
      <c r="B686" s="48">
        <f t="shared" ca="1" si="128"/>
        <v>45558</v>
      </c>
      <c r="C686" s="10">
        <f t="shared" ca="1" si="127"/>
        <v>45558</v>
      </c>
      <c r="D686" s="6">
        <f t="shared" ca="1" si="129"/>
        <v>1</v>
      </c>
      <c r="E686" s="10">
        <f ca="1">VLOOKUP(C686,Vakantie!O:O,1,1)</f>
        <v>45479</v>
      </c>
      <c r="F686" s="10">
        <f ca="1">INDEX(Vakantie!P:P,MATCH(E686,Vakantie!O:O,0))</f>
        <v>45522</v>
      </c>
      <c r="G686" s="6" t="str">
        <f ca="1">INDEX(Vakantie!Q:Q,MATCH(E686,Vakantie!O:O,0))</f>
        <v>Zomer</v>
      </c>
      <c r="H686" s="6">
        <f t="shared" ca="1" si="130"/>
        <v>0</v>
      </c>
      <c r="I686" s="6">
        <f ca="1">IFERROR(  MIN(1, VLOOKUP(C686,Vakantie!Z:Z,1,0)   ),0)</f>
        <v>0</v>
      </c>
      <c r="J686" s="6">
        <f t="shared" ca="1" si="122"/>
        <v>0</v>
      </c>
      <c r="K686" s="6">
        <f t="shared" si="123"/>
        <v>0</v>
      </c>
      <c r="L686" s="10">
        <f ca="1">VLOOKUP(C686,Zwangerschapsverlof!$B$66:$B$72,1,1)</f>
        <v>0</v>
      </c>
      <c r="M686" s="10">
        <f ca="1">INDEX(Zwangerschapsverlof!$C$66:$C$72,N686)</f>
        <v>0</v>
      </c>
      <c r="N686" s="89">
        <f ca="1">MATCH(L686,Zwangerschapsverlof!$B$66:$B$72,0)</f>
        <v>1</v>
      </c>
      <c r="O686" s="6">
        <f t="shared" ca="1" si="131"/>
        <v>0</v>
      </c>
      <c r="P686" s="10">
        <f ca="1">VLOOKUP(C686,Zwangerschapsverlof!$B$80:$B$86,1,1)</f>
        <v>0</v>
      </c>
      <c r="Q686" s="10">
        <f ca="1">INDEX(Zwangerschapsverlof!$C$80:$C$86,R686)</f>
        <v>0</v>
      </c>
      <c r="R686" s="89">
        <f ca="1">MATCH(P686,Zwangerschapsverlof!$B$80:$B$86,0)</f>
        <v>1</v>
      </c>
      <c r="S686" s="6">
        <f t="shared" ca="1" si="132"/>
        <v>0</v>
      </c>
      <c r="T686" s="37">
        <f t="shared" ca="1" si="124"/>
        <v>0</v>
      </c>
      <c r="U686" s="49">
        <f t="shared" si="125"/>
        <v>0</v>
      </c>
      <c r="V686" s="37">
        <f ca="1">IF(AND(H686=0,I686=0,O686=1),INDEX(Zwangerschapsverlof!$B$66:$K$72,N686,3+D686),0)</f>
        <v>0</v>
      </c>
      <c r="W686" s="37">
        <f ca="1">IF(AND(H686=0,I686=0,S686=1),INDEX(Zwangerschapsverlof!$B$80:$K$86,R686,3+D686),0)</f>
        <v>0</v>
      </c>
      <c r="X686" s="110">
        <f t="shared" ca="1" si="126"/>
        <v>18</v>
      </c>
    </row>
    <row r="687" spans="2:24">
      <c r="B687" s="48">
        <f t="shared" ca="1" si="128"/>
        <v>45559</v>
      </c>
      <c r="C687" s="10">
        <f t="shared" ca="1" si="127"/>
        <v>45559</v>
      </c>
      <c r="D687" s="6">
        <f t="shared" ca="1" si="129"/>
        <v>2</v>
      </c>
      <c r="E687" s="10">
        <f ca="1">VLOOKUP(C687,Vakantie!O:O,1,1)</f>
        <v>45479</v>
      </c>
      <c r="F687" s="10">
        <f ca="1">INDEX(Vakantie!P:P,MATCH(E687,Vakantie!O:O,0))</f>
        <v>45522</v>
      </c>
      <c r="G687" s="6" t="str">
        <f ca="1">INDEX(Vakantie!Q:Q,MATCH(E687,Vakantie!O:O,0))</f>
        <v>Zomer</v>
      </c>
      <c r="H687" s="6">
        <f t="shared" ca="1" si="130"/>
        <v>0</v>
      </c>
      <c r="I687" s="6">
        <f ca="1">IFERROR(  MIN(1, VLOOKUP(C687,Vakantie!Z:Z,1,0)   ),0)</f>
        <v>0</v>
      </c>
      <c r="J687" s="6">
        <f t="shared" ca="1" si="122"/>
        <v>0</v>
      </c>
      <c r="K687" s="6">
        <f t="shared" si="123"/>
        <v>0</v>
      </c>
      <c r="L687" s="10">
        <f ca="1">VLOOKUP(C687,Zwangerschapsverlof!$B$66:$B$72,1,1)</f>
        <v>0</v>
      </c>
      <c r="M687" s="10">
        <f ca="1">INDEX(Zwangerschapsverlof!$C$66:$C$72,N687)</f>
        <v>0</v>
      </c>
      <c r="N687" s="89">
        <f ca="1">MATCH(L687,Zwangerschapsverlof!$B$66:$B$72,0)</f>
        <v>1</v>
      </c>
      <c r="O687" s="6">
        <f t="shared" ca="1" si="131"/>
        <v>0</v>
      </c>
      <c r="P687" s="10">
        <f ca="1">VLOOKUP(C687,Zwangerschapsverlof!$B$80:$B$86,1,1)</f>
        <v>0</v>
      </c>
      <c r="Q687" s="10">
        <f ca="1">INDEX(Zwangerschapsverlof!$C$80:$C$86,R687)</f>
        <v>0</v>
      </c>
      <c r="R687" s="89">
        <f ca="1">MATCH(P687,Zwangerschapsverlof!$B$80:$B$86,0)</f>
        <v>1</v>
      </c>
      <c r="S687" s="6">
        <f t="shared" ca="1" si="132"/>
        <v>0</v>
      </c>
      <c r="T687" s="37">
        <f t="shared" ca="1" si="124"/>
        <v>0</v>
      </c>
      <c r="U687" s="49">
        <f t="shared" si="125"/>
        <v>0</v>
      </c>
      <c r="V687" s="37">
        <f ca="1">IF(AND(H687=0,I687=0,O687=1),INDEX(Zwangerschapsverlof!$B$66:$K$72,N687,3+D687),0)</f>
        <v>0</v>
      </c>
      <c r="W687" s="37">
        <f ca="1">IF(AND(H687=0,I687=0,S687=1),INDEX(Zwangerschapsverlof!$B$80:$K$86,R687,3+D687),0)</f>
        <v>0</v>
      </c>
      <c r="X687" s="110">
        <f t="shared" ca="1" si="126"/>
        <v>18</v>
      </c>
    </row>
    <row r="688" spans="2:24">
      <c r="B688" s="48">
        <f t="shared" ca="1" si="128"/>
        <v>45560</v>
      </c>
      <c r="C688" s="10">
        <f t="shared" ca="1" si="127"/>
        <v>45560</v>
      </c>
      <c r="D688" s="6">
        <f t="shared" ca="1" si="129"/>
        <v>3</v>
      </c>
      <c r="E688" s="10">
        <f ca="1">VLOOKUP(C688,Vakantie!O:O,1,1)</f>
        <v>45479</v>
      </c>
      <c r="F688" s="10">
        <f ca="1">INDEX(Vakantie!P:P,MATCH(E688,Vakantie!O:O,0))</f>
        <v>45522</v>
      </c>
      <c r="G688" s="6" t="str">
        <f ca="1">INDEX(Vakantie!Q:Q,MATCH(E688,Vakantie!O:O,0))</f>
        <v>Zomer</v>
      </c>
      <c r="H688" s="6">
        <f t="shared" ca="1" si="130"/>
        <v>0</v>
      </c>
      <c r="I688" s="6">
        <f ca="1">IFERROR(  MIN(1, VLOOKUP(C688,Vakantie!Z:Z,1,0)   ),0)</f>
        <v>0</v>
      </c>
      <c r="J688" s="6">
        <f t="shared" ca="1" si="122"/>
        <v>0</v>
      </c>
      <c r="K688" s="6">
        <f t="shared" si="123"/>
        <v>0</v>
      </c>
      <c r="L688" s="10">
        <f ca="1">VLOOKUP(C688,Zwangerschapsverlof!$B$66:$B$72,1,1)</f>
        <v>0</v>
      </c>
      <c r="M688" s="10">
        <f ca="1">INDEX(Zwangerschapsverlof!$C$66:$C$72,N688)</f>
        <v>0</v>
      </c>
      <c r="N688" s="89">
        <f ca="1">MATCH(L688,Zwangerschapsverlof!$B$66:$B$72,0)</f>
        <v>1</v>
      </c>
      <c r="O688" s="6">
        <f t="shared" ca="1" si="131"/>
        <v>0</v>
      </c>
      <c r="P688" s="10">
        <f ca="1">VLOOKUP(C688,Zwangerschapsverlof!$B$80:$B$86,1,1)</f>
        <v>0</v>
      </c>
      <c r="Q688" s="10">
        <f ca="1">INDEX(Zwangerschapsverlof!$C$80:$C$86,R688)</f>
        <v>0</v>
      </c>
      <c r="R688" s="89">
        <f ca="1">MATCH(P688,Zwangerschapsverlof!$B$80:$B$86,0)</f>
        <v>1</v>
      </c>
      <c r="S688" s="6">
        <f t="shared" ca="1" si="132"/>
        <v>0</v>
      </c>
      <c r="T688" s="37">
        <f t="shared" ca="1" si="124"/>
        <v>0</v>
      </c>
      <c r="U688" s="49">
        <f t="shared" si="125"/>
        <v>0</v>
      </c>
      <c r="V688" s="37">
        <f ca="1">IF(AND(H688=0,I688=0,O688=1),INDEX(Zwangerschapsverlof!$B$66:$K$72,N688,3+D688),0)</f>
        <v>0</v>
      </c>
      <c r="W688" s="37">
        <f ca="1">IF(AND(H688=0,I688=0,S688=1),INDEX(Zwangerschapsverlof!$B$80:$K$86,R688,3+D688),0)</f>
        <v>0</v>
      </c>
      <c r="X688" s="110">
        <f t="shared" ca="1" si="126"/>
        <v>18</v>
      </c>
    </row>
    <row r="689" spans="2:24">
      <c r="B689" s="48">
        <f t="shared" ca="1" si="128"/>
        <v>45561</v>
      </c>
      <c r="C689" s="10">
        <f t="shared" ca="1" si="127"/>
        <v>45561</v>
      </c>
      <c r="D689" s="6">
        <f t="shared" ca="1" si="129"/>
        <v>4</v>
      </c>
      <c r="E689" s="10">
        <f ca="1">VLOOKUP(C689,Vakantie!O:O,1,1)</f>
        <v>45479</v>
      </c>
      <c r="F689" s="10">
        <f ca="1">INDEX(Vakantie!P:P,MATCH(E689,Vakantie!O:O,0))</f>
        <v>45522</v>
      </c>
      <c r="G689" s="6" t="str">
        <f ca="1">INDEX(Vakantie!Q:Q,MATCH(E689,Vakantie!O:O,0))</f>
        <v>Zomer</v>
      </c>
      <c r="H689" s="6">
        <f t="shared" ca="1" si="130"/>
        <v>0</v>
      </c>
      <c r="I689" s="6">
        <f ca="1">IFERROR(  MIN(1, VLOOKUP(C689,Vakantie!Z:Z,1,0)   ),0)</f>
        <v>0</v>
      </c>
      <c r="J689" s="6">
        <f t="shared" ca="1" si="122"/>
        <v>0</v>
      </c>
      <c r="K689" s="6">
        <f t="shared" si="123"/>
        <v>0</v>
      </c>
      <c r="L689" s="10">
        <f ca="1">VLOOKUP(C689,Zwangerschapsverlof!$B$66:$B$72,1,1)</f>
        <v>0</v>
      </c>
      <c r="M689" s="10">
        <f ca="1">INDEX(Zwangerschapsverlof!$C$66:$C$72,N689)</f>
        <v>0</v>
      </c>
      <c r="N689" s="89">
        <f ca="1">MATCH(L689,Zwangerschapsverlof!$B$66:$B$72,0)</f>
        <v>1</v>
      </c>
      <c r="O689" s="6">
        <f t="shared" ca="1" si="131"/>
        <v>0</v>
      </c>
      <c r="P689" s="10">
        <f ca="1">VLOOKUP(C689,Zwangerschapsverlof!$B$80:$B$86,1,1)</f>
        <v>0</v>
      </c>
      <c r="Q689" s="10">
        <f ca="1">INDEX(Zwangerschapsverlof!$C$80:$C$86,R689)</f>
        <v>0</v>
      </c>
      <c r="R689" s="89">
        <f ca="1">MATCH(P689,Zwangerschapsverlof!$B$80:$B$86,0)</f>
        <v>1</v>
      </c>
      <c r="S689" s="6">
        <f t="shared" ca="1" si="132"/>
        <v>0</v>
      </c>
      <c r="T689" s="37">
        <f t="shared" ca="1" si="124"/>
        <v>0</v>
      </c>
      <c r="U689" s="49">
        <f t="shared" si="125"/>
        <v>0</v>
      </c>
      <c r="V689" s="37">
        <f ca="1">IF(AND(H689=0,I689=0,O689=1),INDEX(Zwangerschapsverlof!$B$66:$K$72,N689,3+D689),0)</f>
        <v>0</v>
      </c>
      <c r="W689" s="37">
        <f ca="1">IF(AND(H689=0,I689=0,S689=1),INDEX(Zwangerschapsverlof!$B$80:$K$86,R689,3+D689),0)</f>
        <v>0</v>
      </c>
      <c r="X689" s="110">
        <f t="shared" ca="1" si="126"/>
        <v>18</v>
      </c>
    </row>
    <row r="690" spans="2:24">
      <c r="B690" s="48">
        <f t="shared" ca="1" si="128"/>
        <v>45562</v>
      </c>
      <c r="C690" s="10">
        <f t="shared" ca="1" si="127"/>
        <v>45562</v>
      </c>
      <c r="D690" s="6">
        <f t="shared" ca="1" si="129"/>
        <v>5</v>
      </c>
      <c r="E690" s="10">
        <f ca="1">VLOOKUP(C690,Vakantie!O:O,1,1)</f>
        <v>45479</v>
      </c>
      <c r="F690" s="10">
        <f ca="1">INDEX(Vakantie!P:P,MATCH(E690,Vakantie!O:O,0))</f>
        <v>45522</v>
      </c>
      <c r="G690" s="6" t="str">
        <f ca="1">INDEX(Vakantie!Q:Q,MATCH(E690,Vakantie!O:O,0))</f>
        <v>Zomer</v>
      </c>
      <c r="H690" s="6">
        <f t="shared" ca="1" si="130"/>
        <v>0</v>
      </c>
      <c r="I690" s="6">
        <f ca="1">IFERROR(  MIN(1, VLOOKUP(C690,Vakantie!Z:Z,1,0)   ),0)</f>
        <v>0</v>
      </c>
      <c r="J690" s="6">
        <f t="shared" ca="1" si="122"/>
        <v>0</v>
      </c>
      <c r="K690" s="6">
        <f t="shared" si="123"/>
        <v>0</v>
      </c>
      <c r="L690" s="10">
        <f ca="1">VLOOKUP(C690,Zwangerschapsverlof!$B$66:$B$72,1,1)</f>
        <v>0</v>
      </c>
      <c r="M690" s="10">
        <f ca="1">INDEX(Zwangerschapsverlof!$C$66:$C$72,N690)</f>
        <v>0</v>
      </c>
      <c r="N690" s="89">
        <f ca="1">MATCH(L690,Zwangerschapsverlof!$B$66:$B$72,0)</f>
        <v>1</v>
      </c>
      <c r="O690" s="6">
        <f t="shared" ca="1" si="131"/>
        <v>0</v>
      </c>
      <c r="P690" s="10">
        <f ca="1">VLOOKUP(C690,Zwangerschapsverlof!$B$80:$B$86,1,1)</f>
        <v>0</v>
      </c>
      <c r="Q690" s="10">
        <f ca="1">INDEX(Zwangerschapsverlof!$C$80:$C$86,R690)</f>
        <v>0</v>
      </c>
      <c r="R690" s="89">
        <f ca="1">MATCH(P690,Zwangerschapsverlof!$B$80:$B$86,0)</f>
        <v>1</v>
      </c>
      <c r="S690" s="6">
        <f t="shared" ca="1" si="132"/>
        <v>0</v>
      </c>
      <c r="T690" s="37">
        <f t="shared" ca="1" si="124"/>
        <v>0</v>
      </c>
      <c r="U690" s="49">
        <f t="shared" si="125"/>
        <v>0</v>
      </c>
      <c r="V690" s="37">
        <f ca="1">IF(AND(H690=0,I690=0,O690=1),INDEX(Zwangerschapsverlof!$B$66:$K$72,N690,3+D690),0)</f>
        <v>0</v>
      </c>
      <c r="W690" s="37">
        <f ca="1">IF(AND(H690=0,I690=0,S690=1),INDEX(Zwangerschapsverlof!$B$80:$K$86,R690,3+D690),0)</f>
        <v>0</v>
      </c>
      <c r="X690" s="110">
        <f t="shared" ca="1" si="126"/>
        <v>18</v>
      </c>
    </row>
    <row r="691" spans="2:24">
      <c r="B691" s="48">
        <f t="shared" ca="1" si="128"/>
        <v>45563</v>
      </c>
      <c r="C691" s="10">
        <f t="shared" ca="1" si="127"/>
        <v>45563</v>
      </c>
      <c r="D691" s="6">
        <f t="shared" ca="1" si="129"/>
        <v>6</v>
      </c>
      <c r="E691" s="10">
        <f ca="1">VLOOKUP(C691,Vakantie!O:O,1,1)</f>
        <v>45479</v>
      </c>
      <c r="F691" s="10">
        <f ca="1">INDEX(Vakantie!P:P,MATCH(E691,Vakantie!O:O,0))</f>
        <v>45522</v>
      </c>
      <c r="G691" s="6" t="str">
        <f ca="1">INDEX(Vakantie!Q:Q,MATCH(E691,Vakantie!O:O,0))</f>
        <v>Zomer</v>
      </c>
      <c r="H691" s="6">
        <f t="shared" ca="1" si="130"/>
        <v>0</v>
      </c>
      <c r="I691" s="6">
        <f ca="1">IFERROR(  MIN(1, VLOOKUP(C691,Vakantie!Z:Z,1,0)   ),0)</f>
        <v>0</v>
      </c>
      <c r="J691" s="6">
        <f t="shared" ca="1" si="122"/>
        <v>0</v>
      </c>
      <c r="K691" s="6">
        <f t="shared" si="123"/>
        <v>0</v>
      </c>
      <c r="L691" s="10">
        <f ca="1">VLOOKUP(C691,Zwangerschapsverlof!$B$66:$B$72,1,1)</f>
        <v>0</v>
      </c>
      <c r="M691" s="10">
        <f ca="1">INDEX(Zwangerschapsverlof!$C$66:$C$72,N691)</f>
        <v>0</v>
      </c>
      <c r="N691" s="89">
        <f ca="1">MATCH(L691,Zwangerschapsverlof!$B$66:$B$72,0)</f>
        <v>1</v>
      </c>
      <c r="O691" s="6">
        <f t="shared" ca="1" si="131"/>
        <v>0</v>
      </c>
      <c r="P691" s="10">
        <f ca="1">VLOOKUP(C691,Zwangerschapsverlof!$B$80:$B$86,1,1)</f>
        <v>0</v>
      </c>
      <c r="Q691" s="10">
        <f ca="1">INDEX(Zwangerschapsverlof!$C$80:$C$86,R691)</f>
        <v>0</v>
      </c>
      <c r="R691" s="89">
        <f ca="1">MATCH(P691,Zwangerschapsverlof!$B$80:$B$86,0)</f>
        <v>1</v>
      </c>
      <c r="S691" s="6">
        <f t="shared" ca="1" si="132"/>
        <v>0</v>
      </c>
      <c r="T691" s="37">
        <f t="shared" ca="1" si="124"/>
        <v>0</v>
      </c>
      <c r="U691" s="49">
        <f t="shared" si="125"/>
        <v>0</v>
      </c>
      <c r="V691" s="37">
        <f ca="1">IF(AND(H691=0,I691=0,O691=1),INDEX(Zwangerschapsverlof!$B$66:$K$72,N691,3+D691),0)</f>
        <v>0</v>
      </c>
      <c r="W691" s="37">
        <f ca="1">IF(AND(H691=0,I691=0,S691=1),INDEX(Zwangerschapsverlof!$B$80:$K$86,R691,3+D691),0)</f>
        <v>0</v>
      </c>
      <c r="X691" s="110">
        <f t="shared" ca="1" si="126"/>
        <v>18</v>
      </c>
    </row>
    <row r="692" spans="2:24">
      <c r="B692" s="48">
        <f t="shared" ca="1" si="128"/>
        <v>45564</v>
      </c>
      <c r="C692" s="10">
        <f t="shared" ca="1" si="127"/>
        <v>45564</v>
      </c>
      <c r="D692" s="6">
        <f t="shared" ca="1" si="129"/>
        <v>7</v>
      </c>
      <c r="E692" s="10">
        <f ca="1">VLOOKUP(C692,Vakantie!O:O,1,1)</f>
        <v>45479</v>
      </c>
      <c r="F692" s="10">
        <f ca="1">INDEX(Vakantie!P:P,MATCH(E692,Vakantie!O:O,0))</f>
        <v>45522</v>
      </c>
      <c r="G692" s="6" t="str">
        <f ca="1">INDEX(Vakantie!Q:Q,MATCH(E692,Vakantie!O:O,0))</f>
        <v>Zomer</v>
      </c>
      <c r="H692" s="6">
        <f t="shared" ca="1" si="130"/>
        <v>0</v>
      </c>
      <c r="I692" s="6">
        <f ca="1">IFERROR(  MIN(1, VLOOKUP(C692,Vakantie!Z:Z,1,0)   ),0)</f>
        <v>0</v>
      </c>
      <c r="J692" s="6">
        <f t="shared" ca="1" si="122"/>
        <v>0</v>
      </c>
      <c r="K692" s="6">
        <f t="shared" si="123"/>
        <v>0</v>
      </c>
      <c r="L692" s="10">
        <f ca="1">VLOOKUP(C692,Zwangerschapsverlof!$B$66:$B$72,1,1)</f>
        <v>0</v>
      </c>
      <c r="M692" s="10">
        <f ca="1">INDEX(Zwangerschapsverlof!$C$66:$C$72,N692)</f>
        <v>0</v>
      </c>
      <c r="N692" s="89">
        <f ca="1">MATCH(L692,Zwangerschapsverlof!$B$66:$B$72,0)</f>
        <v>1</v>
      </c>
      <c r="O692" s="6">
        <f t="shared" ca="1" si="131"/>
        <v>0</v>
      </c>
      <c r="P692" s="10">
        <f ca="1">VLOOKUP(C692,Zwangerschapsverlof!$B$80:$B$86,1,1)</f>
        <v>0</v>
      </c>
      <c r="Q692" s="10">
        <f ca="1">INDEX(Zwangerschapsverlof!$C$80:$C$86,R692)</f>
        <v>0</v>
      </c>
      <c r="R692" s="89">
        <f ca="1">MATCH(P692,Zwangerschapsverlof!$B$80:$B$86,0)</f>
        <v>1</v>
      </c>
      <c r="S692" s="6">
        <f t="shared" ca="1" si="132"/>
        <v>0</v>
      </c>
      <c r="T692" s="37">
        <f t="shared" ca="1" si="124"/>
        <v>0</v>
      </c>
      <c r="U692" s="49">
        <f t="shared" si="125"/>
        <v>0</v>
      </c>
      <c r="V692" s="37">
        <f ca="1">IF(AND(H692=0,I692=0,O692=1),INDEX(Zwangerschapsverlof!$B$66:$K$72,N692,3+D692),0)</f>
        <v>0</v>
      </c>
      <c r="W692" s="37">
        <f ca="1">IF(AND(H692=0,I692=0,S692=1),INDEX(Zwangerschapsverlof!$B$80:$K$86,R692,3+D692),0)</f>
        <v>0</v>
      </c>
      <c r="X692" s="110">
        <f t="shared" ca="1" si="126"/>
        <v>18</v>
      </c>
    </row>
    <row r="693" spans="2:24">
      <c r="B693" s="48">
        <f t="shared" ca="1" si="128"/>
        <v>45565</v>
      </c>
      <c r="C693" s="10">
        <f t="shared" ca="1" si="127"/>
        <v>45565</v>
      </c>
      <c r="D693" s="6">
        <f t="shared" ca="1" si="129"/>
        <v>1</v>
      </c>
      <c r="E693" s="10">
        <f ca="1">VLOOKUP(C693,Vakantie!O:O,1,1)</f>
        <v>45479</v>
      </c>
      <c r="F693" s="10">
        <f ca="1">INDEX(Vakantie!P:P,MATCH(E693,Vakantie!O:O,0))</f>
        <v>45522</v>
      </c>
      <c r="G693" s="6" t="str">
        <f ca="1">INDEX(Vakantie!Q:Q,MATCH(E693,Vakantie!O:O,0))</f>
        <v>Zomer</v>
      </c>
      <c r="H693" s="6">
        <f t="shared" ca="1" si="130"/>
        <v>0</v>
      </c>
      <c r="I693" s="6">
        <f ca="1">IFERROR(  MIN(1, VLOOKUP(C693,Vakantie!Z:Z,1,0)   ),0)</f>
        <v>0</v>
      </c>
      <c r="J693" s="6">
        <f t="shared" ca="1" si="122"/>
        <v>0</v>
      </c>
      <c r="K693" s="6">
        <f t="shared" si="123"/>
        <v>0</v>
      </c>
      <c r="L693" s="10">
        <f ca="1">VLOOKUP(C693,Zwangerschapsverlof!$B$66:$B$72,1,1)</f>
        <v>0</v>
      </c>
      <c r="M693" s="10">
        <f ca="1">INDEX(Zwangerschapsverlof!$C$66:$C$72,N693)</f>
        <v>0</v>
      </c>
      <c r="N693" s="89">
        <f ca="1">MATCH(L693,Zwangerschapsverlof!$B$66:$B$72,0)</f>
        <v>1</v>
      </c>
      <c r="O693" s="6">
        <f t="shared" ca="1" si="131"/>
        <v>0</v>
      </c>
      <c r="P693" s="10">
        <f ca="1">VLOOKUP(C693,Zwangerschapsverlof!$B$80:$B$86,1,1)</f>
        <v>0</v>
      </c>
      <c r="Q693" s="10">
        <f ca="1">INDEX(Zwangerschapsverlof!$C$80:$C$86,R693)</f>
        <v>0</v>
      </c>
      <c r="R693" s="89">
        <f ca="1">MATCH(P693,Zwangerschapsverlof!$B$80:$B$86,0)</f>
        <v>1</v>
      </c>
      <c r="S693" s="6">
        <f t="shared" ca="1" si="132"/>
        <v>0</v>
      </c>
      <c r="T693" s="37">
        <f t="shared" ca="1" si="124"/>
        <v>0</v>
      </c>
      <c r="U693" s="49">
        <f t="shared" si="125"/>
        <v>0</v>
      </c>
      <c r="V693" s="37">
        <f ca="1">IF(AND(H693=0,I693=0,O693=1),INDEX(Zwangerschapsverlof!$B$66:$K$72,N693,3+D693),0)</f>
        <v>0</v>
      </c>
      <c r="W693" s="37">
        <f ca="1">IF(AND(H693=0,I693=0,S693=1),INDEX(Zwangerschapsverlof!$B$80:$K$86,R693,3+D693),0)</f>
        <v>0</v>
      </c>
      <c r="X693" s="110">
        <f t="shared" ca="1" si="126"/>
        <v>18</v>
      </c>
    </row>
    <row r="694" spans="2:24">
      <c r="B694" s="48">
        <f t="shared" ca="1" si="128"/>
        <v>45566</v>
      </c>
      <c r="C694" s="10">
        <f t="shared" ca="1" si="127"/>
        <v>45566</v>
      </c>
      <c r="D694" s="6">
        <f t="shared" ca="1" si="129"/>
        <v>2</v>
      </c>
      <c r="E694" s="10">
        <f ca="1">VLOOKUP(C694,Vakantie!O:O,1,1)</f>
        <v>45479</v>
      </c>
      <c r="F694" s="10">
        <f ca="1">INDEX(Vakantie!P:P,MATCH(E694,Vakantie!O:O,0))</f>
        <v>45522</v>
      </c>
      <c r="G694" s="6" t="str">
        <f ca="1">INDEX(Vakantie!Q:Q,MATCH(E694,Vakantie!O:O,0))</f>
        <v>Zomer</v>
      </c>
      <c r="H694" s="6">
        <f t="shared" ca="1" si="130"/>
        <v>0</v>
      </c>
      <c r="I694" s="6">
        <f ca="1">IFERROR(  MIN(1, VLOOKUP(C694,Vakantie!Z:Z,1,0)   ),0)</f>
        <v>0</v>
      </c>
      <c r="J694" s="6">
        <f t="shared" ca="1" si="122"/>
        <v>0</v>
      </c>
      <c r="K694" s="6">
        <f t="shared" si="123"/>
        <v>0</v>
      </c>
      <c r="L694" s="10">
        <f ca="1">VLOOKUP(C694,Zwangerschapsverlof!$B$66:$B$72,1,1)</f>
        <v>0</v>
      </c>
      <c r="M694" s="10">
        <f ca="1">INDEX(Zwangerschapsverlof!$C$66:$C$72,N694)</f>
        <v>0</v>
      </c>
      <c r="N694" s="89">
        <f ca="1">MATCH(L694,Zwangerschapsverlof!$B$66:$B$72,0)</f>
        <v>1</v>
      </c>
      <c r="O694" s="6">
        <f t="shared" ca="1" si="131"/>
        <v>0</v>
      </c>
      <c r="P694" s="10">
        <f ca="1">VLOOKUP(C694,Zwangerschapsverlof!$B$80:$B$86,1,1)</f>
        <v>0</v>
      </c>
      <c r="Q694" s="10">
        <f ca="1">INDEX(Zwangerschapsverlof!$C$80:$C$86,R694)</f>
        <v>0</v>
      </c>
      <c r="R694" s="89">
        <f ca="1">MATCH(P694,Zwangerschapsverlof!$B$80:$B$86,0)</f>
        <v>1</v>
      </c>
      <c r="S694" s="6">
        <f t="shared" ca="1" si="132"/>
        <v>0</v>
      </c>
      <c r="T694" s="37">
        <f t="shared" ca="1" si="124"/>
        <v>0</v>
      </c>
      <c r="U694" s="49">
        <f t="shared" si="125"/>
        <v>0</v>
      </c>
      <c r="V694" s="37">
        <f ca="1">IF(AND(H694=0,I694=0,O694=1),INDEX(Zwangerschapsverlof!$B$66:$K$72,N694,3+D694),0)</f>
        <v>0</v>
      </c>
      <c r="W694" s="37">
        <f ca="1">IF(AND(H694=0,I694=0,S694=1),INDEX(Zwangerschapsverlof!$B$80:$K$86,R694,3+D694),0)</f>
        <v>0</v>
      </c>
      <c r="X694" s="110">
        <f t="shared" ca="1" si="126"/>
        <v>18</v>
      </c>
    </row>
    <row r="695" spans="2:24">
      <c r="B695" s="48">
        <f t="shared" ca="1" si="128"/>
        <v>45567</v>
      </c>
      <c r="C695" s="10">
        <f t="shared" ca="1" si="127"/>
        <v>45567</v>
      </c>
      <c r="D695" s="6">
        <f t="shared" ca="1" si="129"/>
        <v>3</v>
      </c>
      <c r="E695" s="10">
        <f ca="1">VLOOKUP(C695,Vakantie!O:O,1,1)</f>
        <v>45479</v>
      </c>
      <c r="F695" s="10">
        <f ca="1">INDEX(Vakantie!P:P,MATCH(E695,Vakantie!O:O,0))</f>
        <v>45522</v>
      </c>
      <c r="G695" s="6" t="str">
        <f ca="1">INDEX(Vakantie!Q:Q,MATCH(E695,Vakantie!O:O,0))</f>
        <v>Zomer</v>
      </c>
      <c r="H695" s="6">
        <f t="shared" ca="1" si="130"/>
        <v>0</v>
      </c>
      <c r="I695" s="6">
        <f ca="1">IFERROR(  MIN(1, VLOOKUP(C695,Vakantie!Z:Z,1,0)   ),0)</f>
        <v>0</v>
      </c>
      <c r="J695" s="6">
        <f t="shared" ca="1" si="122"/>
        <v>0</v>
      </c>
      <c r="K695" s="6">
        <f t="shared" si="123"/>
        <v>0</v>
      </c>
      <c r="L695" s="10">
        <f ca="1">VLOOKUP(C695,Zwangerschapsverlof!$B$66:$B$72,1,1)</f>
        <v>0</v>
      </c>
      <c r="M695" s="10">
        <f ca="1">INDEX(Zwangerschapsverlof!$C$66:$C$72,N695)</f>
        <v>0</v>
      </c>
      <c r="N695" s="89">
        <f ca="1">MATCH(L695,Zwangerschapsverlof!$B$66:$B$72,0)</f>
        <v>1</v>
      </c>
      <c r="O695" s="6">
        <f t="shared" ca="1" si="131"/>
        <v>0</v>
      </c>
      <c r="P695" s="10">
        <f ca="1">VLOOKUP(C695,Zwangerschapsverlof!$B$80:$B$86,1,1)</f>
        <v>0</v>
      </c>
      <c r="Q695" s="10">
        <f ca="1">INDEX(Zwangerschapsverlof!$C$80:$C$86,R695)</f>
        <v>0</v>
      </c>
      <c r="R695" s="89">
        <f ca="1">MATCH(P695,Zwangerschapsverlof!$B$80:$B$86,0)</f>
        <v>1</v>
      </c>
      <c r="S695" s="6">
        <f t="shared" ca="1" si="132"/>
        <v>0</v>
      </c>
      <c r="T695" s="37">
        <f t="shared" ca="1" si="124"/>
        <v>0</v>
      </c>
      <c r="U695" s="49">
        <f t="shared" si="125"/>
        <v>0</v>
      </c>
      <c r="V695" s="37">
        <f ca="1">IF(AND(H695=0,I695=0,O695=1),INDEX(Zwangerschapsverlof!$B$66:$K$72,N695,3+D695),0)</f>
        <v>0</v>
      </c>
      <c r="W695" s="37">
        <f ca="1">IF(AND(H695=0,I695=0,S695=1),INDEX(Zwangerschapsverlof!$B$80:$K$86,R695,3+D695),0)</f>
        <v>0</v>
      </c>
      <c r="X695" s="110">
        <f t="shared" ca="1" si="126"/>
        <v>18</v>
      </c>
    </row>
    <row r="696" spans="2:24">
      <c r="B696" s="48">
        <f t="shared" ca="1" si="128"/>
        <v>45568</v>
      </c>
      <c r="C696" s="10">
        <f t="shared" ca="1" si="127"/>
        <v>45568</v>
      </c>
      <c r="D696" s="6">
        <f t="shared" ca="1" si="129"/>
        <v>4</v>
      </c>
      <c r="E696" s="10">
        <f ca="1">VLOOKUP(C696,Vakantie!O:O,1,1)</f>
        <v>45479</v>
      </c>
      <c r="F696" s="10">
        <f ca="1">INDEX(Vakantie!P:P,MATCH(E696,Vakantie!O:O,0))</f>
        <v>45522</v>
      </c>
      <c r="G696" s="6" t="str">
        <f ca="1">INDEX(Vakantie!Q:Q,MATCH(E696,Vakantie!O:O,0))</f>
        <v>Zomer</v>
      </c>
      <c r="H696" s="6">
        <f t="shared" ca="1" si="130"/>
        <v>0</v>
      </c>
      <c r="I696" s="6">
        <f ca="1">IFERROR(  MIN(1, VLOOKUP(C696,Vakantie!Z:Z,1,0)   ),0)</f>
        <v>0</v>
      </c>
      <c r="J696" s="6">
        <f t="shared" ca="1" si="122"/>
        <v>0</v>
      </c>
      <c r="K696" s="6">
        <f t="shared" si="123"/>
        <v>0</v>
      </c>
      <c r="L696" s="10">
        <f ca="1">VLOOKUP(C696,Zwangerschapsverlof!$B$66:$B$72,1,1)</f>
        <v>0</v>
      </c>
      <c r="M696" s="10">
        <f ca="1">INDEX(Zwangerschapsverlof!$C$66:$C$72,N696)</f>
        <v>0</v>
      </c>
      <c r="N696" s="89">
        <f ca="1">MATCH(L696,Zwangerschapsverlof!$B$66:$B$72,0)</f>
        <v>1</v>
      </c>
      <c r="O696" s="6">
        <f t="shared" ca="1" si="131"/>
        <v>0</v>
      </c>
      <c r="P696" s="10">
        <f ca="1">VLOOKUP(C696,Zwangerschapsverlof!$B$80:$B$86,1,1)</f>
        <v>0</v>
      </c>
      <c r="Q696" s="10">
        <f ca="1">INDEX(Zwangerschapsverlof!$C$80:$C$86,R696)</f>
        <v>0</v>
      </c>
      <c r="R696" s="89">
        <f ca="1">MATCH(P696,Zwangerschapsverlof!$B$80:$B$86,0)</f>
        <v>1</v>
      </c>
      <c r="S696" s="6">
        <f t="shared" ca="1" si="132"/>
        <v>0</v>
      </c>
      <c r="T696" s="37">
        <f t="shared" ca="1" si="124"/>
        <v>0</v>
      </c>
      <c r="U696" s="49">
        <f t="shared" si="125"/>
        <v>0</v>
      </c>
      <c r="V696" s="37">
        <f ca="1">IF(AND(H696=0,I696=0,O696=1),INDEX(Zwangerschapsverlof!$B$66:$K$72,N696,3+D696),0)</f>
        <v>0</v>
      </c>
      <c r="W696" s="37">
        <f ca="1">IF(AND(H696=0,I696=0,S696=1),INDEX(Zwangerschapsverlof!$B$80:$K$86,R696,3+D696),0)</f>
        <v>0</v>
      </c>
      <c r="X696" s="110">
        <f t="shared" ca="1" si="126"/>
        <v>18</v>
      </c>
    </row>
    <row r="697" spans="2:24">
      <c r="B697" s="48">
        <f t="shared" ca="1" si="128"/>
        <v>45569</v>
      </c>
      <c r="C697" s="10">
        <f t="shared" ca="1" si="127"/>
        <v>45569</v>
      </c>
      <c r="D697" s="6">
        <f t="shared" ca="1" si="129"/>
        <v>5</v>
      </c>
      <c r="E697" s="10">
        <f ca="1">VLOOKUP(C697,Vakantie!O:O,1,1)</f>
        <v>45479</v>
      </c>
      <c r="F697" s="10">
        <f ca="1">INDEX(Vakantie!P:P,MATCH(E697,Vakantie!O:O,0))</f>
        <v>45522</v>
      </c>
      <c r="G697" s="6" t="str">
        <f ca="1">INDEX(Vakantie!Q:Q,MATCH(E697,Vakantie!O:O,0))</f>
        <v>Zomer</v>
      </c>
      <c r="H697" s="6">
        <f t="shared" ca="1" si="130"/>
        <v>0</v>
      </c>
      <c r="I697" s="6">
        <f ca="1">IFERROR(  MIN(1, VLOOKUP(C697,Vakantie!Z:Z,1,0)   ),0)</f>
        <v>0</v>
      </c>
      <c r="J697" s="6">
        <f t="shared" ca="1" si="122"/>
        <v>0</v>
      </c>
      <c r="K697" s="6">
        <f t="shared" si="123"/>
        <v>0</v>
      </c>
      <c r="L697" s="10">
        <f ca="1">VLOOKUP(C697,Zwangerschapsverlof!$B$66:$B$72,1,1)</f>
        <v>0</v>
      </c>
      <c r="M697" s="10">
        <f ca="1">INDEX(Zwangerschapsverlof!$C$66:$C$72,N697)</f>
        <v>0</v>
      </c>
      <c r="N697" s="89">
        <f ca="1">MATCH(L697,Zwangerschapsverlof!$B$66:$B$72,0)</f>
        <v>1</v>
      </c>
      <c r="O697" s="6">
        <f t="shared" ca="1" si="131"/>
        <v>0</v>
      </c>
      <c r="P697" s="10">
        <f ca="1">VLOOKUP(C697,Zwangerschapsverlof!$B$80:$B$86,1,1)</f>
        <v>0</v>
      </c>
      <c r="Q697" s="10">
        <f ca="1">INDEX(Zwangerschapsverlof!$C$80:$C$86,R697)</f>
        <v>0</v>
      </c>
      <c r="R697" s="89">
        <f ca="1">MATCH(P697,Zwangerschapsverlof!$B$80:$B$86,0)</f>
        <v>1</v>
      </c>
      <c r="S697" s="6">
        <f t="shared" ca="1" si="132"/>
        <v>0</v>
      </c>
      <c r="T697" s="37">
        <f t="shared" ca="1" si="124"/>
        <v>0</v>
      </c>
      <c r="U697" s="49">
        <f t="shared" si="125"/>
        <v>0</v>
      </c>
      <c r="V697" s="37">
        <f ca="1">IF(AND(H697=0,I697=0,O697=1),INDEX(Zwangerschapsverlof!$B$66:$K$72,N697,3+D697),0)</f>
        <v>0</v>
      </c>
      <c r="W697" s="37">
        <f ca="1">IF(AND(H697=0,I697=0,S697=1),INDEX(Zwangerschapsverlof!$B$80:$K$86,R697,3+D697),0)</f>
        <v>0</v>
      </c>
      <c r="X697" s="110">
        <f t="shared" ca="1" si="126"/>
        <v>18</v>
      </c>
    </row>
    <row r="698" spans="2:24">
      <c r="B698" s="48">
        <f t="shared" ca="1" si="128"/>
        <v>45570</v>
      </c>
      <c r="C698" s="10">
        <f t="shared" ca="1" si="127"/>
        <v>45570</v>
      </c>
      <c r="D698" s="6">
        <f t="shared" ca="1" si="129"/>
        <v>6</v>
      </c>
      <c r="E698" s="10">
        <f ca="1">VLOOKUP(C698,Vakantie!O:O,1,1)</f>
        <v>45479</v>
      </c>
      <c r="F698" s="10">
        <f ca="1">INDEX(Vakantie!P:P,MATCH(E698,Vakantie!O:O,0))</f>
        <v>45522</v>
      </c>
      <c r="G698" s="6" t="str">
        <f ca="1">INDEX(Vakantie!Q:Q,MATCH(E698,Vakantie!O:O,0))</f>
        <v>Zomer</v>
      </c>
      <c r="H698" s="6">
        <f t="shared" ca="1" si="130"/>
        <v>0</v>
      </c>
      <c r="I698" s="6">
        <f ca="1">IFERROR(  MIN(1, VLOOKUP(C698,Vakantie!Z:Z,1,0)   ),0)</f>
        <v>0</v>
      </c>
      <c r="J698" s="6">
        <f t="shared" ca="1" si="122"/>
        <v>0</v>
      </c>
      <c r="K698" s="6">
        <f t="shared" si="123"/>
        <v>0</v>
      </c>
      <c r="L698" s="10">
        <f ca="1">VLOOKUP(C698,Zwangerschapsverlof!$B$66:$B$72,1,1)</f>
        <v>0</v>
      </c>
      <c r="M698" s="10">
        <f ca="1">INDEX(Zwangerschapsverlof!$C$66:$C$72,N698)</f>
        <v>0</v>
      </c>
      <c r="N698" s="89">
        <f ca="1">MATCH(L698,Zwangerschapsverlof!$B$66:$B$72,0)</f>
        <v>1</v>
      </c>
      <c r="O698" s="6">
        <f t="shared" ca="1" si="131"/>
        <v>0</v>
      </c>
      <c r="P698" s="10">
        <f ca="1">VLOOKUP(C698,Zwangerschapsverlof!$B$80:$B$86,1,1)</f>
        <v>0</v>
      </c>
      <c r="Q698" s="10">
        <f ca="1">INDEX(Zwangerschapsverlof!$C$80:$C$86,R698)</f>
        <v>0</v>
      </c>
      <c r="R698" s="89">
        <f ca="1">MATCH(P698,Zwangerschapsverlof!$B$80:$B$86,0)</f>
        <v>1</v>
      </c>
      <c r="S698" s="6">
        <f t="shared" ca="1" si="132"/>
        <v>0</v>
      </c>
      <c r="T698" s="37">
        <f t="shared" ca="1" si="124"/>
        <v>0</v>
      </c>
      <c r="U698" s="49">
        <f t="shared" si="125"/>
        <v>0</v>
      </c>
      <c r="V698" s="37">
        <f ca="1">IF(AND(H698=0,I698=0,O698=1),INDEX(Zwangerschapsverlof!$B$66:$K$72,N698,3+D698),0)</f>
        <v>0</v>
      </c>
      <c r="W698" s="37">
        <f ca="1">IF(AND(H698=0,I698=0,S698=1),INDEX(Zwangerschapsverlof!$B$80:$K$86,R698,3+D698),0)</f>
        <v>0</v>
      </c>
      <c r="X698" s="110">
        <f t="shared" ca="1" si="126"/>
        <v>18</v>
      </c>
    </row>
    <row r="699" spans="2:24">
      <c r="B699" s="48">
        <f t="shared" ca="1" si="128"/>
        <v>45571</v>
      </c>
      <c r="C699" s="10">
        <f t="shared" ca="1" si="127"/>
        <v>45571</v>
      </c>
      <c r="D699" s="6">
        <f t="shared" ca="1" si="129"/>
        <v>7</v>
      </c>
      <c r="E699" s="10">
        <f ca="1">VLOOKUP(C699,Vakantie!O:O,1,1)</f>
        <v>45479</v>
      </c>
      <c r="F699" s="10">
        <f ca="1">INDEX(Vakantie!P:P,MATCH(E699,Vakantie!O:O,0))</f>
        <v>45522</v>
      </c>
      <c r="G699" s="6" t="str">
        <f ca="1">INDEX(Vakantie!Q:Q,MATCH(E699,Vakantie!O:O,0))</f>
        <v>Zomer</v>
      </c>
      <c r="H699" s="6">
        <f t="shared" ca="1" si="130"/>
        <v>0</v>
      </c>
      <c r="I699" s="6">
        <f ca="1">IFERROR(  MIN(1, VLOOKUP(C699,Vakantie!Z:Z,1,0)   ),0)</f>
        <v>0</v>
      </c>
      <c r="J699" s="6">
        <f t="shared" ca="1" si="122"/>
        <v>0</v>
      </c>
      <c r="K699" s="6">
        <f t="shared" si="123"/>
        <v>0</v>
      </c>
      <c r="L699" s="10">
        <f ca="1">VLOOKUP(C699,Zwangerschapsverlof!$B$66:$B$72,1,1)</f>
        <v>0</v>
      </c>
      <c r="M699" s="10">
        <f ca="1">INDEX(Zwangerschapsverlof!$C$66:$C$72,N699)</f>
        <v>0</v>
      </c>
      <c r="N699" s="89">
        <f ca="1">MATCH(L699,Zwangerschapsverlof!$B$66:$B$72,0)</f>
        <v>1</v>
      </c>
      <c r="O699" s="6">
        <f t="shared" ca="1" si="131"/>
        <v>0</v>
      </c>
      <c r="P699" s="10">
        <f ca="1">VLOOKUP(C699,Zwangerschapsverlof!$B$80:$B$86,1,1)</f>
        <v>0</v>
      </c>
      <c r="Q699" s="10">
        <f ca="1">INDEX(Zwangerschapsverlof!$C$80:$C$86,R699)</f>
        <v>0</v>
      </c>
      <c r="R699" s="89">
        <f ca="1">MATCH(P699,Zwangerschapsverlof!$B$80:$B$86,0)</f>
        <v>1</v>
      </c>
      <c r="S699" s="6">
        <f t="shared" ca="1" si="132"/>
        <v>0</v>
      </c>
      <c r="T699" s="37">
        <f t="shared" ca="1" si="124"/>
        <v>0</v>
      </c>
      <c r="U699" s="49">
        <f t="shared" si="125"/>
        <v>0</v>
      </c>
      <c r="V699" s="37">
        <f ca="1">IF(AND(H699=0,I699=0,O699=1),INDEX(Zwangerschapsverlof!$B$66:$K$72,N699,3+D699),0)</f>
        <v>0</v>
      </c>
      <c r="W699" s="37">
        <f ca="1">IF(AND(H699=0,I699=0,S699=1),INDEX(Zwangerschapsverlof!$B$80:$K$86,R699,3+D699),0)</f>
        <v>0</v>
      </c>
      <c r="X699" s="110">
        <f t="shared" ca="1" si="126"/>
        <v>18</v>
      </c>
    </row>
    <row r="700" spans="2:24">
      <c r="B700" s="48">
        <f t="shared" ca="1" si="128"/>
        <v>45572</v>
      </c>
      <c r="C700" s="10">
        <f t="shared" ca="1" si="127"/>
        <v>45572</v>
      </c>
      <c r="D700" s="6">
        <f t="shared" ca="1" si="129"/>
        <v>1</v>
      </c>
      <c r="E700" s="10">
        <f ca="1">VLOOKUP(C700,Vakantie!O:O,1,1)</f>
        <v>45479</v>
      </c>
      <c r="F700" s="10">
        <f ca="1">INDEX(Vakantie!P:P,MATCH(E700,Vakantie!O:O,0))</f>
        <v>45522</v>
      </c>
      <c r="G700" s="6" t="str">
        <f ca="1">INDEX(Vakantie!Q:Q,MATCH(E700,Vakantie!O:O,0))</f>
        <v>Zomer</v>
      </c>
      <c r="H700" s="6">
        <f t="shared" ca="1" si="130"/>
        <v>0</v>
      </c>
      <c r="I700" s="6">
        <f ca="1">IFERROR(  MIN(1, VLOOKUP(C700,Vakantie!Z:Z,1,0)   ),0)</f>
        <v>0</v>
      </c>
      <c r="J700" s="6">
        <f t="shared" ca="1" si="122"/>
        <v>0</v>
      </c>
      <c r="K700" s="6">
        <f t="shared" si="123"/>
        <v>0</v>
      </c>
      <c r="L700" s="10">
        <f ca="1">VLOOKUP(C700,Zwangerschapsverlof!$B$66:$B$72,1,1)</f>
        <v>0</v>
      </c>
      <c r="M700" s="10">
        <f ca="1">INDEX(Zwangerschapsverlof!$C$66:$C$72,N700)</f>
        <v>0</v>
      </c>
      <c r="N700" s="89">
        <f ca="1">MATCH(L700,Zwangerschapsverlof!$B$66:$B$72,0)</f>
        <v>1</v>
      </c>
      <c r="O700" s="6">
        <f t="shared" ca="1" si="131"/>
        <v>0</v>
      </c>
      <c r="P700" s="10">
        <f ca="1">VLOOKUP(C700,Zwangerschapsverlof!$B$80:$B$86,1,1)</f>
        <v>0</v>
      </c>
      <c r="Q700" s="10">
        <f ca="1">INDEX(Zwangerschapsverlof!$C$80:$C$86,R700)</f>
        <v>0</v>
      </c>
      <c r="R700" s="89">
        <f ca="1">MATCH(P700,Zwangerschapsverlof!$B$80:$B$86,0)</f>
        <v>1</v>
      </c>
      <c r="S700" s="6">
        <f t="shared" ca="1" si="132"/>
        <v>0</v>
      </c>
      <c r="T700" s="37">
        <f t="shared" ca="1" si="124"/>
        <v>0</v>
      </c>
      <c r="U700" s="49">
        <f t="shared" si="125"/>
        <v>0</v>
      </c>
      <c r="V700" s="37">
        <f ca="1">IF(AND(H700=0,I700=0,O700=1),INDEX(Zwangerschapsverlof!$B$66:$K$72,N700,3+D700),0)</f>
        <v>0</v>
      </c>
      <c r="W700" s="37">
        <f ca="1">IF(AND(H700=0,I700=0,S700=1),INDEX(Zwangerschapsverlof!$B$80:$K$86,R700,3+D700),0)</f>
        <v>0</v>
      </c>
      <c r="X700" s="110">
        <f t="shared" ca="1" si="126"/>
        <v>18</v>
      </c>
    </row>
    <row r="701" spans="2:24">
      <c r="B701" s="48">
        <f t="shared" ca="1" si="128"/>
        <v>45573</v>
      </c>
      <c r="C701" s="10">
        <f t="shared" ca="1" si="127"/>
        <v>45573</v>
      </c>
      <c r="D701" s="6">
        <f t="shared" ca="1" si="129"/>
        <v>2</v>
      </c>
      <c r="E701" s="10">
        <f ca="1">VLOOKUP(C701,Vakantie!O:O,1,1)</f>
        <v>45479</v>
      </c>
      <c r="F701" s="10">
        <f ca="1">INDEX(Vakantie!P:P,MATCH(E701,Vakantie!O:O,0))</f>
        <v>45522</v>
      </c>
      <c r="G701" s="6" t="str">
        <f ca="1">INDEX(Vakantie!Q:Q,MATCH(E701,Vakantie!O:O,0))</f>
        <v>Zomer</v>
      </c>
      <c r="H701" s="6">
        <f t="shared" ca="1" si="130"/>
        <v>0</v>
      </c>
      <c r="I701" s="6">
        <f ca="1">IFERROR(  MIN(1, VLOOKUP(C701,Vakantie!Z:Z,1,0)   ),0)</f>
        <v>0</v>
      </c>
      <c r="J701" s="6">
        <f t="shared" ca="1" si="122"/>
        <v>0</v>
      </c>
      <c r="K701" s="6">
        <f t="shared" si="123"/>
        <v>0</v>
      </c>
      <c r="L701" s="10">
        <f ca="1">VLOOKUP(C701,Zwangerschapsverlof!$B$66:$B$72,1,1)</f>
        <v>0</v>
      </c>
      <c r="M701" s="10">
        <f ca="1">INDEX(Zwangerschapsverlof!$C$66:$C$72,N701)</f>
        <v>0</v>
      </c>
      <c r="N701" s="89">
        <f ca="1">MATCH(L701,Zwangerschapsverlof!$B$66:$B$72,0)</f>
        <v>1</v>
      </c>
      <c r="O701" s="6">
        <f t="shared" ca="1" si="131"/>
        <v>0</v>
      </c>
      <c r="P701" s="10">
        <f ca="1">VLOOKUP(C701,Zwangerschapsverlof!$B$80:$B$86,1,1)</f>
        <v>0</v>
      </c>
      <c r="Q701" s="10">
        <f ca="1">INDEX(Zwangerschapsverlof!$C$80:$C$86,R701)</f>
        <v>0</v>
      </c>
      <c r="R701" s="89">
        <f ca="1">MATCH(P701,Zwangerschapsverlof!$B$80:$B$86,0)</f>
        <v>1</v>
      </c>
      <c r="S701" s="6">
        <f t="shared" ca="1" si="132"/>
        <v>0</v>
      </c>
      <c r="T701" s="37">
        <f t="shared" ca="1" si="124"/>
        <v>0</v>
      </c>
      <c r="U701" s="49">
        <f t="shared" si="125"/>
        <v>0</v>
      </c>
      <c r="V701" s="37">
        <f ca="1">IF(AND(H701=0,I701=0,O701=1),INDEX(Zwangerschapsverlof!$B$66:$K$72,N701,3+D701),0)</f>
        <v>0</v>
      </c>
      <c r="W701" s="37">
        <f ca="1">IF(AND(H701=0,I701=0,S701=1),INDEX(Zwangerschapsverlof!$B$80:$K$86,R701,3+D701),0)</f>
        <v>0</v>
      </c>
      <c r="X701" s="110">
        <f t="shared" ca="1" si="126"/>
        <v>18</v>
      </c>
    </row>
    <row r="702" spans="2:24">
      <c r="B702" s="48">
        <f t="shared" ca="1" si="128"/>
        <v>45574</v>
      </c>
      <c r="C702" s="10">
        <f t="shared" ca="1" si="127"/>
        <v>45574</v>
      </c>
      <c r="D702" s="6">
        <f t="shared" ca="1" si="129"/>
        <v>3</v>
      </c>
      <c r="E702" s="10">
        <f ca="1">VLOOKUP(C702,Vakantie!O:O,1,1)</f>
        <v>45479</v>
      </c>
      <c r="F702" s="10">
        <f ca="1">INDEX(Vakantie!P:P,MATCH(E702,Vakantie!O:O,0))</f>
        <v>45522</v>
      </c>
      <c r="G702" s="6" t="str">
        <f ca="1">INDEX(Vakantie!Q:Q,MATCH(E702,Vakantie!O:O,0))</f>
        <v>Zomer</v>
      </c>
      <c r="H702" s="6">
        <f t="shared" ca="1" si="130"/>
        <v>0</v>
      </c>
      <c r="I702" s="6">
        <f ca="1">IFERROR(  MIN(1, VLOOKUP(C702,Vakantie!Z:Z,1,0)   ),0)</f>
        <v>0</v>
      </c>
      <c r="J702" s="6">
        <f t="shared" ca="1" si="122"/>
        <v>0</v>
      </c>
      <c r="K702" s="6">
        <f t="shared" si="123"/>
        <v>0</v>
      </c>
      <c r="L702" s="10">
        <f ca="1">VLOOKUP(C702,Zwangerschapsverlof!$B$66:$B$72,1,1)</f>
        <v>0</v>
      </c>
      <c r="M702" s="10">
        <f ca="1">INDEX(Zwangerschapsverlof!$C$66:$C$72,N702)</f>
        <v>0</v>
      </c>
      <c r="N702" s="89">
        <f ca="1">MATCH(L702,Zwangerschapsverlof!$B$66:$B$72,0)</f>
        <v>1</v>
      </c>
      <c r="O702" s="6">
        <f t="shared" ca="1" si="131"/>
        <v>0</v>
      </c>
      <c r="P702" s="10">
        <f ca="1">VLOOKUP(C702,Zwangerschapsverlof!$B$80:$B$86,1,1)</f>
        <v>0</v>
      </c>
      <c r="Q702" s="10">
        <f ca="1">INDEX(Zwangerschapsverlof!$C$80:$C$86,R702)</f>
        <v>0</v>
      </c>
      <c r="R702" s="89">
        <f ca="1">MATCH(P702,Zwangerschapsverlof!$B$80:$B$86,0)</f>
        <v>1</v>
      </c>
      <c r="S702" s="6">
        <f t="shared" ca="1" si="132"/>
        <v>0</v>
      </c>
      <c r="T702" s="37">
        <f t="shared" ca="1" si="124"/>
        <v>0</v>
      </c>
      <c r="U702" s="49">
        <f t="shared" si="125"/>
        <v>0</v>
      </c>
      <c r="V702" s="37">
        <f ca="1">IF(AND(H702=0,I702=0,O702=1),INDEX(Zwangerschapsverlof!$B$66:$K$72,N702,3+D702),0)</f>
        <v>0</v>
      </c>
      <c r="W702" s="37">
        <f ca="1">IF(AND(H702=0,I702=0,S702=1),INDEX(Zwangerschapsverlof!$B$80:$K$86,R702,3+D702),0)</f>
        <v>0</v>
      </c>
      <c r="X702" s="110">
        <f t="shared" ca="1" si="126"/>
        <v>18</v>
      </c>
    </row>
    <row r="703" spans="2:24">
      <c r="B703" s="48">
        <f t="shared" ca="1" si="128"/>
        <v>45575</v>
      </c>
      <c r="C703" s="10">
        <f t="shared" ca="1" si="127"/>
        <v>45575</v>
      </c>
      <c r="D703" s="6">
        <f t="shared" ca="1" si="129"/>
        <v>4</v>
      </c>
      <c r="E703" s="10">
        <f ca="1">VLOOKUP(C703,Vakantie!O:O,1,1)</f>
        <v>45479</v>
      </c>
      <c r="F703" s="10">
        <f ca="1">INDEX(Vakantie!P:P,MATCH(E703,Vakantie!O:O,0))</f>
        <v>45522</v>
      </c>
      <c r="G703" s="6" t="str">
        <f ca="1">INDEX(Vakantie!Q:Q,MATCH(E703,Vakantie!O:O,0))</f>
        <v>Zomer</v>
      </c>
      <c r="H703" s="6">
        <f t="shared" ca="1" si="130"/>
        <v>0</v>
      </c>
      <c r="I703" s="6">
        <f ca="1">IFERROR(  MIN(1, VLOOKUP(C703,Vakantie!Z:Z,1,0)   ),0)</f>
        <v>0</v>
      </c>
      <c r="J703" s="6">
        <f t="shared" ca="1" si="122"/>
        <v>0</v>
      </c>
      <c r="K703" s="6">
        <f t="shared" si="123"/>
        <v>0</v>
      </c>
      <c r="L703" s="10">
        <f ca="1">VLOOKUP(C703,Zwangerschapsverlof!$B$66:$B$72,1,1)</f>
        <v>0</v>
      </c>
      <c r="M703" s="10">
        <f ca="1">INDEX(Zwangerschapsverlof!$C$66:$C$72,N703)</f>
        <v>0</v>
      </c>
      <c r="N703" s="89">
        <f ca="1">MATCH(L703,Zwangerschapsverlof!$B$66:$B$72,0)</f>
        <v>1</v>
      </c>
      <c r="O703" s="6">
        <f t="shared" ca="1" si="131"/>
        <v>0</v>
      </c>
      <c r="P703" s="10">
        <f ca="1">VLOOKUP(C703,Zwangerschapsverlof!$B$80:$B$86,1,1)</f>
        <v>0</v>
      </c>
      <c r="Q703" s="10">
        <f ca="1">INDEX(Zwangerschapsverlof!$C$80:$C$86,R703)</f>
        <v>0</v>
      </c>
      <c r="R703" s="89">
        <f ca="1">MATCH(P703,Zwangerschapsverlof!$B$80:$B$86,0)</f>
        <v>1</v>
      </c>
      <c r="S703" s="6">
        <f t="shared" ca="1" si="132"/>
        <v>0</v>
      </c>
      <c r="T703" s="37">
        <f t="shared" ca="1" si="124"/>
        <v>0</v>
      </c>
      <c r="U703" s="49">
        <f t="shared" si="125"/>
        <v>0</v>
      </c>
      <c r="V703" s="37">
        <f ca="1">IF(AND(H703=0,I703=0,O703=1),INDEX(Zwangerschapsverlof!$B$66:$K$72,N703,3+D703),0)</f>
        <v>0</v>
      </c>
      <c r="W703" s="37">
        <f ca="1">IF(AND(H703=0,I703=0,S703=1),INDEX(Zwangerschapsverlof!$B$80:$K$86,R703,3+D703),0)</f>
        <v>0</v>
      </c>
      <c r="X703" s="110">
        <f t="shared" ca="1" si="126"/>
        <v>18</v>
      </c>
    </row>
    <row r="704" spans="2:24">
      <c r="B704" s="48">
        <f t="shared" ca="1" si="128"/>
        <v>45576</v>
      </c>
      <c r="C704" s="10">
        <f t="shared" ca="1" si="127"/>
        <v>45576</v>
      </c>
      <c r="D704" s="6">
        <f t="shared" ca="1" si="129"/>
        <v>5</v>
      </c>
      <c r="E704" s="10">
        <f ca="1">VLOOKUP(C704,Vakantie!O:O,1,1)</f>
        <v>45479</v>
      </c>
      <c r="F704" s="10">
        <f ca="1">INDEX(Vakantie!P:P,MATCH(E704,Vakantie!O:O,0))</f>
        <v>45522</v>
      </c>
      <c r="G704" s="6" t="str">
        <f ca="1">INDEX(Vakantie!Q:Q,MATCH(E704,Vakantie!O:O,0))</f>
        <v>Zomer</v>
      </c>
      <c r="H704" s="6">
        <f t="shared" ca="1" si="130"/>
        <v>0</v>
      </c>
      <c r="I704" s="6">
        <f ca="1">IFERROR(  MIN(1, VLOOKUP(C704,Vakantie!Z:Z,1,0)   ),0)</f>
        <v>0</v>
      </c>
      <c r="J704" s="6">
        <f t="shared" ca="1" si="122"/>
        <v>0</v>
      </c>
      <c r="K704" s="6">
        <f t="shared" si="123"/>
        <v>0</v>
      </c>
      <c r="L704" s="10">
        <f ca="1">VLOOKUP(C704,Zwangerschapsverlof!$B$66:$B$72,1,1)</f>
        <v>0</v>
      </c>
      <c r="M704" s="10">
        <f ca="1">INDEX(Zwangerschapsverlof!$C$66:$C$72,N704)</f>
        <v>0</v>
      </c>
      <c r="N704" s="89">
        <f ca="1">MATCH(L704,Zwangerschapsverlof!$B$66:$B$72,0)</f>
        <v>1</v>
      </c>
      <c r="O704" s="6">
        <f t="shared" ca="1" si="131"/>
        <v>0</v>
      </c>
      <c r="P704" s="10">
        <f ca="1">VLOOKUP(C704,Zwangerschapsverlof!$B$80:$B$86,1,1)</f>
        <v>0</v>
      </c>
      <c r="Q704" s="10">
        <f ca="1">INDEX(Zwangerschapsverlof!$C$80:$C$86,R704)</f>
        <v>0</v>
      </c>
      <c r="R704" s="89">
        <f ca="1">MATCH(P704,Zwangerschapsverlof!$B$80:$B$86,0)</f>
        <v>1</v>
      </c>
      <c r="S704" s="6">
        <f t="shared" ca="1" si="132"/>
        <v>0</v>
      </c>
      <c r="T704" s="37">
        <f t="shared" ca="1" si="124"/>
        <v>0</v>
      </c>
      <c r="U704" s="49">
        <f t="shared" si="125"/>
        <v>0</v>
      </c>
      <c r="V704" s="37">
        <f ca="1">IF(AND(H704=0,I704=0,O704=1),INDEX(Zwangerschapsverlof!$B$66:$K$72,N704,3+D704),0)</f>
        <v>0</v>
      </c>
      <c r="W704" s="37">
        <f ca="1">IF(AND(H704=0,I704=0,S704=1),INDEX(Zwangerschapsverlof!$B$80:$K$86,R704,3+D704),0)</f>
        <v>0</v>
      </c>
      <c r="X704" s="110">
        <f t="shared" ca="1" si="126"/>
        <v>18</v>
      </c>
    </row>
    <row r="705" spans="2:24">
      <c r="B705" s="48">
        <f t="shared" ca="1" si="128"/>
        <v>45577</v>
      </c>
      <c r="C705" s="10">
        <f t="shared" ca="1" si="127"/>
        <v>45577</v>
      </c>
      <c r="D705" s="6">
        <f t="shared" ca="1" si="129"/>
        <v>6</v>
      </c>
      <c r="E705" s="10">
        <f ca="1">VLOOKUP(C705,Vakantie!O:O,1,1)</f>
        <v>45479</v>
      </c>
      <c r="F705" s="10">
        <f ca="1">INDEX(Vakantie!P:P,MATCH(E705,Vakantie!O:O,0))</f>
        <v>45522</v>
      </c>
      <c r="G705" s="6" t="str">
        <f ca="1">INDEX(Vakantie!Q:Q,MATCH(E705,Vakantie!O:O,0))</f>
        <v>Zomer</v>
      </c>
      <c r="H705" s="6">
        <f t="shared" ca="1" si="130"/>
        <v>0</v>
      </c>
      <c r="I705" s="6">
        <f ca="1">IFERROR(  MIN(1, VLOOKUP(C705,Vakantie!Z:Z,1,0)   ),0)</f>
        <v>0</v>
      </c>
      <c r="J705" s="6">
        <f t="shared" ca="1" si="122"/>
        <v>0</v>
      </c>
      <c r="K705" s="6">
        <f t="shared" si="123"/>
        <v>0</v>
      </c>
      <c r="L705" s="10">
        <f ca="1">VLOOKUP(C705,Zwangerschapsverlof!$B$66:$B$72,1,1)</f>
        <v>0</v>
      </c>
      <c r="M705" s="10">
        <f ca="1">INDEX(Zwangerschapsverlof!$C$66:$C$72,N705)</f>
        <v>0</v>
      </c>
      <c r="N705" s="89">
        <f ca="1">MATCH(L705,Zwangerschapsverlof!$B$66:$B$72,0)</f>
        <v>1</v>
      </c>
      <c r="O705" s="6">
        <f t="shared" ca="1" si="131"/>
        <v>0</v>
      </c>
      <c r="P705" s="10">
        <f ca="1">VLOOKUP(C705,Zwangerschapsverlof!$B$80:$B$86,1,1)</f>
        <v>0</v>
      </c>
      <c r="Q705" s="10">
        <f ca="1">INDEX(Zwangerschapsverlof!$C$80:$C$86,R705)</f>
        <v>0</v>
      </c>
      <c r="R705" s="89">
        <f ca="1">MATCH(P705,Zwangerschapsverlof!$B$80:$B$86,0)</f>
        <v>1</v>
      </c>
      <c r="S705" s="6">
        <f t="shared" ca="1" si="132"/>
        <v>0</v>
      </c>
      <c r="T705" s="37">
        <f t="shared" ca="1" si="124"/>
        <v>0</v>
      </c>
      <c r="U705" s="49">
        <f t="shared" si="125"/>
        <v>0</v>
      </c>
      <c r="V705" s="37">
        <f ca="1">IF(AND(H705=0,I705=0,O705=1),INDEX(Zwangerschapsverlof!$B$66:$K$72,N705,3+D705),0)</f>
        <v>0</v>
      </c>
      <c r="W705" s="37">
        <f ca="1">IF(AND(H705=0,I705=0,S705=1),INDEX(Zwangerschapsverlof!$B$80:$K$86,R705,3+D705),0)</f>
        <v>0</v>
      </c>
      <c r="X705" s="110">
        <f t="shared" ca="1" si="126"/>
        <v>18</v>
      </c>
    </row>
    <row r="706" spans="2:24">
      <c r="B706" s="48">
        <f t="shared" ca="1" si="128"/>
        <v>45578</v>
      </c>
      <c r="C706" s="10">
        <f t="shared" ca="1" si="127"/>
        <v>45578</v>
      </c>
      <c r="D706" s="6">
        <f t="shared" ca="1" si="129"/>
        <v>7</v>
      </c>
      <c r="E706" s="10">
        <f ca="1">VLOOKUP(C706,Vakantie!O:O,1,1)</f>
        <v>45479</v>
      </c>
      <c r="F706" s="10">
        <f ca="1">INDEX(Vakantie!P:P,MATCH(E706,Vakantie!O:O,0))</f>
        <v>45522</v>
      </c>
      <c r="G706" s="6" t="str">
        <f ca="1">INDEX(Vakantie!Q:Q,MATCH(E706,Vakantie!O:O,0))</f>
        <v>Zomer</v>
      </c>
      <c r="H706" s="6">
        <f t="shared" ca="1" si="130"/>
        <v>0</v>
      </c>
      <c r="I706" s="6">
        <f ca="1">IFERROR(  MIN(1, VLOOKUP(C706,Vakantie!Z:Z,1,0)   ),0)</f>
        <v>0</v>
      </c>
      <c r="J706" s="6">
        <f t="shared" ca="1" si="122"/>
        <v>0</v>
      </c>
      <c r="K706" s="6">
        <f t="shared" si="123"/>
        <v>0</v>
      </c>
      <c r="L706" s="10">
        <f ca="1">VLOOKUP(C706,Zwangerschapsverlof!$B$66:$B$72,1,1)</f>
        <v>0</v>
      </c>
      <c r="M706" s="10">
        <f ca="1">INDEX(Zwangerschapsverlof!$C$66:$C$72,N706)</f>
        <v>0</v>
      </c>
      <c r="N706" s="89">
        <f ca="1">MATCH(L706,Zwangerschapsverlof!$B$66:$B$72,0)</f>
        <v>1</v>
      </c>
      <c r="O706" s="6">
        <f t="shared" ca="1" si="131"/>
        <v>0</v>
      </c>
      <c r="P706" s="10">
        <f ca="1">VLOOKUP(C706,Zwangerschapsverlof!$B$80:$B$86,1,1)</f>
        <v>0</v>
      </c>
      <c r="Q706" s="10">
        <f ca="1">INDEX(Zwangerschapsverlof!$C$80:$C$86,R706)</f>
        <v>0</v>
      </c>
      <c r="R706" s="89">
        <f ca="1">MATCH(P706,Zwangerschapsverlof!$B$80:$B$86,0)</f>
        <v>1</v>
      </c>
      <c r="S706" s="6">
        <f t="shared" ca="1" si="132"/>
        <v>0</v>
      </c>
      <c r="T706" s="37">
        <f t="shared" ca="1" si="124"/>
        <v>0</v>
      </c>
      <c r="U706" s="49">
        <f t="shared" si="125"/>
        <v>0</v>
      </c>
      <c r="V706" s="37">
        <f ca="1">IF(AND(H706=0,I706=0,O706=1),INDEX(Zwangerschapsverlof!$B$66:$K$72,N706,3+D706),0)</f>
        <v>0</v>
      </c>
      <c r="W706" s="37">
        <f ca="1">IF(AND(H706=0,I706=0,S706=1),INDEX(Zwangerschapsverlof!$B$80:$K$86,R706,3+D706),0)</f>
        <v>0</v>
      </c>
      <c r="X706" s="110">
        <f t="shared" ca="1" si="126"/>
        <v>18</v>
      </c>
    </row>
    <row r="707" spans="2:24">
      <c r="B707" s="48">
        <f t="shared" ca="1" si="128"/>
        <v>45579</v>
      </c>
      <c r="C707" s="10">
        <f t="shared" ca="1" si="127"/>
        <v>45579</v>
      </c>
      <c r="D707" s="6">
        <f t="shared" ca="1" si="129"/>
        <v>1</v>
      </c>
      <c r="E707" s="10">
        <f ca="1">VLOOKUP(C707,Vakantie!O:O,1,1)</f>
        <v>45479</v>
      </c>
      <c r="F707" s="10">
        <f ca="1">INDEX(Vakantie!P:P,MATCH(E707,Vakantie!O:O,0))</f>
        <v>45522</v>
      </c>
      <c r="G707" s="6" t="str">
        <f ca="1">INDEX(Vakantie!Q:Q,MATCH(E707,Vakantie!O:O,0))</f>
        <v>Zomer</v>
      </c>
      <c r="H707" s="6">
        <f t="shared" ca="1" si="130"/>
        <v>0</v>
      </c>
      <c r="I707" s="6">
        <f ca="1">IFERROR(  MIN(1, VLOOKUP(C707,Vakantie!Z:Z,1,0)   ),0)</f>
        <v>0</v>
      </c>
      <c r="J707" s="6">
        <f t="shared" ca="1" si="122"/>
        <v>0</v>
      </c>
      <c r="K707" s="6">
        <f t="shared" si="123"/>
        <v>0</v>
      </c>
      <c r="L707" s="10">
        <f ca="1">VLOOKUP(C707,Zwangerschapsverlof!$B$66:$B$72,1,1)</f>
        <v>0</v>
      </c>
      <c r="M707" s="10">
        <f ca="1">INDEX(Zwangerschapsverlof!$C$66:$C$72,N707)</f>
        <v>0</v>
      </c>
      <c r="N707" s="89">
        <f ca="1">MATCH(L707,Zwangerschapsverlof!$B$66:$B$72,0)</f>
        <v>1</v>
      </c>
      <c r="O707" s="6">
        <f t="shared" ca="1" si="131"/>
        <v>0</v>
      </c>
      <c r="P707" s="10">
        <f ca="1">VLOOKUP(C707,Zwangerschapsverlof!$B$80:$B$86,1,1)</f>
        <v>0</v>
      </c>
      <c r="Q707" s="10">
        <f ca="1">INDEX(Zwangerschapsverlof!$C$80:$C$86,R707)</f>
        <v>0</v>
      </c>
      <c r="R707" s="89">
        <f ca="1">MATCH(P707,Zwangerschapsverlof!$B$80:$B$86,0)</f>
        <v>1</v>
      </c>
      <c r="S707" s="6">
        <f t="shared" ca="1" si="132"/>
        <v>0</v>
      </c>
      <c r="T707" s="37">
        <f t="shared" ca="1" si="124"/>
        <v>0</v>
      </c>
      <c r="U707" s="49">
        <f t="shared" si="125"/>
        <v>0</v>
      </c>
      <c r="V707" s="37">
        <f ca="1">IF(AND(H707=0,I707=0,O707=1),INDEX(Zwangerschapsverlof!$B$66:$K$72,N707,3+D707),0)</f>
        <v>0</v>
      </c>
      <c r="W707" s="37">
        <f ca="1">IF(AND(H707=0,I707=0,S707=1),INDEX(Zwangerschapsverlof!$B$80:$K$86,R707,3+D707),0)</f>
        <v>0</v>
      </c>
      <c r="X707" s="110">
        <f t="shared" ca="1" si="126"/>
        <v>18</v>
      </c>
    </row>
    <row r="708" spans="2:24">
      <c r="B708" s="48">
        <f t="shared" ca="1" si="128"/>
        <v>45580</v>
      </c>
      <c r="C708" s="10">
        <f t="shared" ca="1" si="127"/>
        <v>45580</v>
      </c>
      <c r="D708" s="6">
        <f t="shared" ca="1" si="129"/>
        <v>2</v>
      </c>
      <c r="E708" s="10">
        <f ca="1">VLOOKUP(C708,Vakantie!O:O,1,1)</f>
        <v>45479</v>
      </c>
      <c r="F708" s="10">
        <f ca="1">INDEX(Vakantie!P:P,MATCH(E708,Vakantie!O:O,0))</f>
        <v>45522</v>
      </c>
      <c r="G708" s="6" t="str">
        <f ca="1">INDEX(Vakantie!Q:Q,MATCH(E708,Vakantie!O:O,0))</f>
        <v>Zomer</v>
      </c>
      <c r="H708" s="6">
        <f t="shared" ca="1" si="130"/>
        <v>0</v>
      </c>
      <c r="I708" s="6">
        <f ca="1">IFERROR(  MIN(1, VLOOKUP(C708,Vakantie!Z:Z,1,0)   ),0)</f>
        <v>0</v>
      </c>
      <c r="J708" s="6">
        <f t="shared" ca="1" si="122"/>
        <v>0</v>
      </c>
      <c r="K708" s="6">
        <f t="shared" si="123"/>
        <v>0</v>
      </c>
      <c r="L708" s="10">
        <f ca="1">VLOOKUP(C708,Zwangerschapsverlof!$B$66:$B$72,1,1)</f>
        <v>0</v>
      </c>
      <c r="M708" s="10">
        <f ca="1">INDEX(Zwangerschapsverlof!$C$66:$C$72,N708)</f>
        <v>0</v>
      </c>
      <c r="N708" s="89">
        <f ca="1">MATCH(L708,Zwangerschapsverlof!$B$66:$B$72,0)</f>
        <v>1</v>
      </c>
      <c r="O708" s="6">
        <f t="shared" ca="1" si="131"/>
        <v>0</v>
      </c>
      <c r="P708" s="10">
        <f ca="1">VLOOKUP(C708,Zwangerschapsverlof!$B$80:$B$86,1,1)</f>
        <v>0</v>
      </c>
      <c r="Q708" s="10">
        <f ca="1">INDEX(Zwangerschapsverlof!$C$80:$C$86,R708)</f>
        <v>0</v>
      </c>
      <c r="R708" s="89">
        <f ca="1">MATCH(P708,Zwangerschapsverlof!$B$80:$B$86,0)</f>
        <v>1</v>
      </c>
      <c r="S708" s="6">
        <f t="shared" ca="1" si="132"/>
        <v>0</v>
      </c>
      <c r="T708" s="37">
        <f t="shared" ca="1" si="124"/>
        <v>0</v>
      </c>
      <c r="U708" s="49">
        <f t="shared" si="125"/>
        <v>0</v>
      </c>
      <c r="V708" s="37">
        <f ca="1">IF(AND(H708=0,I708=0,O708=1),INDEX(Zwangerschapsverlof!$B$66:$K$72,N708,3+D708),0)</f>
        <v>0</v>
      </c>
      <c r="W708" s="37">
        <f ca="1">IF(AND(H708=0,I708=0,S708=1),INDEX(Zwangerschapsverlof!$B$80:$K$86,R708,3+D708),0)</f>
        <v>0</v>
      </c>
      <c r="X708" s="110">
        <f t="shared" ca="1" si="126"/>
        <v>18</v>
      </c>
    </row>
    <row r="709" spans="2:24">
      <c r="B709" s="48">
        <f t="shared" ca="1" si="128"/>
        <v>45581</v>
      </c>
      <c r="C709" s="10">
        <f t="shared" ca="1" si="127"/>
        <v>45581</v>
      </c>
      <c r="D709" s="6">
        <f t="shared" ca="1" si="129"/>
        <v>3</v>
      </c>
      <c r="E709" s="10">
        <f ca="1">VLOOKUP(C709,Vakantie!O:O,1,1)</f>
        <v>45479</v>
      </c>
      <c r="F709" s="10">
        <f ca="1">INDEX(Vakantie!P:P,MATCH(E709,Vakantie!O:O,0))</f>
        <v>45522</v>
      </c>
      <c r="G709" s="6" t="str">
        <f ca="1">INDEX(Vakantie!Q:Q,MATCH(E709,Vakantie!O:O,0))</f>
        <v>Zomer</v>
      </c>
      <c r="H709" s="6">
        <f t="shared" ca="1" si="130"/>
        <v>0</v>
      </c>
      <c r="I709" s="6">
        <f ca="1">IFERROR(  MIN(1, VLOOKUP(C709,Vakantie!Z:Z,1,0)   ),0)</f>
        <v>0</v>
      </c>
      <c r="J709" s="6">
        <f t="shared" ca="1" si="122"/>
        <v>0</v>
      </c>
      <c r="K709" s="6">
        <f t="shared" si="123"/>
        <v>0</v>
      </c>
      <c r="L709" s="10">
        <f ca="1">VLOOKUP(C709,Zwangerschapsverlof!$B$66:$B$72,1,1)</f>
        <v>0</v>
      </c>
      <c r="M709" s="10">
        <f ca="1">INDEX(Zwangerschapsverlof!$C$66:$C$72,N709)</f>
        <v>0</v>
      </c>
      <c r="N709" s="89">
        <f ca="1">MATCH(L709,Zwangerschapsverlof!$B$66:$B$72,0)</f>
        <v>1</v>
      </c>
      <c r="O709" s="6">
        <f t="shared" ca="1" si="131"/>
        <v>0</v>
      </c>
      <c r="P709" s="10">
        <f ca="1">VLOOKUP(C709,Zwangerschapsverlof!$B$80:$B$86,1,1)</f>
        <v>0</v>
      </c>
      <c r="Q709" s="10">
        <f ca="1">INDEX(Zwangerschapsverlof!$C$80:$C$86,R709)</f>
        <v>0</v>
      </c>
      <c r="R709" s="89">
        <f ca="1">MATCH(P709,Zwangerschapsverlof!$B$80:$B$86,0)</f>
        <v>1</v>
      </c>
      <c r="S709" s="6">
        <f t="shared" ca="1" si="132"/>
        <v>0</v>
      </c>
      <c r="T709" s="37">
        <f t="shared" ca="1" si="124"/>
        <v>0</v>
      </c>
      <c r="U709" s="49">
        <f t="shared" si="125"/>
        <v>0</v>
      </c>
      <c r="V709" s="37">
        <f ca="1">IF(AND(H709=0,I709=0,O709=1),INDEX(Zwangerschapsverlof!$B$66:$K$72,N709,3+D709),0)</f>
        <v>0</v>
      </c>
      <c r="W709" s="37">
        <f ca="1">IF(AND(H709=0,I709=0,S709=1),INDEX(Zwangerschapsverlof!$B$80:$K$86,R709,3+D709),0)</f>
        <v>0</v>
      </c>
      <c r="X709" s="110">
        <f t="shared" ca="1" si="126"/>
        <v>18</v>
      </c>
    </row>
    <row r="710" spans="2:24">
      <c r="B710" s="48">
        <f t="shared" ca="1" si="128"/>
        <v>45582</v>
      </c>
      <c r="C710" s="10">
        <f t="shared" ca="1" si="127"/>
        <v>45582</v>
      </c>
      <c r="D710" s="6">
        <f t="shared" ca="1" si="129"/>
        <v>4</v>
      </c>
      <c r="E710" s="10">
        <f ca="1">VLOOKUP(C710,Vakantie!O:O,1,1)</f>
        <v>45479</v>
      </c>
      <c r="F710" s="10">
        <f ca="1">INDEX(Vakantie!P:P,MATCH(E710,Vakantie!O:O,0))</f>
        <v>45522</v>
      </c>
      <c r="G710" s="6" t="str">
        <f ca="1">INDEX(Vakantie!Q:Q,MATCH(E710,Vakantie!O:O,0))</f>
        <v>Zomer</v>
      </c>
      <c r="H710" s="6">
        <f t="shared" ca="1" si="130"/>
        <v>0</v>
      </c>
      <c r="I710" s="6">
        <f ca="1">IFERROR(  MIN(1, VLOOKUP(C710,Vakantie!Z:Z,1,0)   ),0)</f>
        <v>0</v>
      </c>
      <c r="J710" s="6">
        <f t="shared" ca="1" si="122"/>
        <v>0</v>
      </c>
      <c r="K710" s="6">
        <f t="shared" si="123"/>
        <v>0</v>
      </c>
      <c r="L710" s="10">
        <f ca="1">VLOOKUP(C710,Zwangerschapsverlof!$B$66:$B$72,1,1)</f>
        <v>0</v>
      </c>
      <c r="M710" s="10">
        <f ca="1">INDEX(Zwangerschapsverlof!$C$66:$C$72,N710)</f>
        <v>0</v>
      </c>
      <c r="N710" s="89">
        <f ca="1">MATCH(L710,Zwangerschapsverlof!$B$66:$B$72,0)</f>
        <v>1</v>
      </c>
      <c r="O710" s="6">
        <f t="shared" ca="1" si="131"/>
        <v>0</v>
      </c>
      <c r="P710" s="10">
        <f ca="1">VLOOKUP(C710,Zwangerschapsverlof!$B$80:$B$86,1,1)</f>
        <v>0</v>
      </c>
      <c r="Q710" s="10">
        <f ca="1">INDEX(Zwangerschapsverlof!$C$80:$C$86,R710)</f>
        <v>0</v>
      </c>
      <c r="R710" s="89">
        <f ca="1">MATCH(P710,Zwangerschapsverlof!$B$80:$B$86,0)</f>
        <v>1</v>
      </c>
      <c r="S710" s="6">
        <f t="shared" ca="1" si="132"/>
        <v>0</v>
      </c>
      <c r="T710" s="37">
        <f t="shared" ca="1" si="124"/>
        <v>0</v>
      </c>
      <c r="U710" s="49">
        <f t="shared" si="125"/>
        <v>0</v>
      </c>
      <c r="V710" s="37">
        <f ca="1">IF(AND(H710=0,I710=0,O710=1),INDEX(Zwangerschapsverlof!$B$66:$K$72,N710,3+D710),0)</f>
        <v>0</v>
      </c>
      <c r="W710" s="37">
        <f ca="1">IF(AND(H710=0,I710=0,S710=1),INDEX(Zwangerschapsverlof!$B$80:$K$86,R710,3+D710),0)</f>
        <v>0</v>
      </c>
      <c r="X710" s="110">
        <f t="shared" ca="1" si="126"/>
        <v>18</v>
      </c>
    </row>
    <row r="711" spans="2:24">
      <c r="B711" s="48">
        <f t="shared" ca="1" si="128"/>
        <v>45583</v>
      </c>
      <c r="C711" s="10">
        <f t="shared" ca="1" si="127"/>
        <v>45583</v>
      </c>
      <c r="D711" s="6">
        <f t="shared" ca="1" si="129"/>
        <v>5</v>
      </c>
      <c r="E711" s="10">
        <f ca="1">VLOOKUP(C711,Vakantie!O:O,1,1)</f>
        <v>45479</v>
      </c>
      <c r="F711" s="10">
        <f ca="1">INDEX(Vakantie!P:P,MATCH(E711,Vakantie!O:O,0))</f>
        <v>45522</v>
      </c>
      <c r="G711" s="6" t="str">
        <f ca="1">INDEX(Vakantie!Q:Q,MATCH(E711,Vakantie!O:O,0))</f>
        <v>Zomer</v>
      </c>
      <c r="H711" s="6">
        <f t="shared" ca="1" si="130"/>
        <v>0</v>
      </c>
      <c r="I711" s="6">
        <f ca="1">IFERROR(  MIN(1, VLOOKUP(C711,Vakantie!Z:Z,1,0)   ),0)</f>
        <v>0</v>
      </c>
      <c r="J711" s="6">
        <f t="shared" ref="J711:J774" ca="1" si="133">IF(AND(C711&gt;=$AX$23,C711&lt;=$AX$38),1,0)</f>
        <v>0</v>
      </c>
      <c r="K711" s="6">
        <f t="shared" ref="K711:K774" si="134">IF($AX$37=0,0,IF(AND(C711&gt;=$AX$37,C711&lt;=$AX$35),1,0))</f>
        <v>0</v>
      </c>
      <c r="L711" s="10">
        <f ca="1">VLOOKUP(C711,Zwangerschapsverlof!$B$66:$B$72,1,1)</f>
        <v>0</v>
      </c>
      <c r="M711" s="10">
        <f ca="1">INDEX(Zwangerschapsverlof!$C$66:$C$72,N711)</f>
        <v>0</v>
      </c>
      <c r="N711" s="89">
        <f ca="1">MATCH(L711,Zwangerschapsverlof!$B$66:$B$72,0)</f>
        <v>1</v>
      </c>
      <c r="O711" s="6">
        <f t="shared" ca="1" si="131"/>
        <v>0</v>
      </c>
      <c r="P711" s="10">
        <f ca="1">VLOOKUP(C711,Zwangerschapsverlof!$B$80:$B$86,1,1)</f>
        <v>0</v>
      </c>
      <c r="Q711" s="10">
        <f ca="1">INDEX(Zwangerschapsverlof!$C$80:$C$86,R711)</f>
        <v>0</v>
      </c>
      <c r="R711" s="89">
        <f ca="1">MATCH(P711,Zwangerschapsverlof!$B$80:$B$86,0)</f>
        <v>1</v>
      </c>
      <c r="S711" s="6">
        <f t="shared" ca="1" si="132"/>
        <v>0</v>
      </c>
      <c r="T711" s="37">
        <f t="shared" ref="T711:T774" ca="1" si="135">IF(AND(OR(H711=1,I711=1),J711=1),INDEX($AY$9:$BE$9,1,D711),0)</f>
        <v>0</v>
      </c>
      <c r="U711" s="49">
        <f t="shared" ref="U711:U774" si="136">IF(K711=1,INDEX($AY$9:$BE$9,1,D711),0)</f>
        <v>0</v>
      </c>
      <c r="V711" s="37">
        <f ca="1">IF(AND(H711=0,I711=0,O711=1),INDEX(Zwangerschapsverlof!$B$66:$K$72,N711,3+D711),0)</f>
        <v>0</v>
      </c>
      <c r="W711" s="37">
        <f ca="1">IF(AND(H711=0,I711=0,S711=1),INDEX(Zwangerschapsverlof!$B$80:$K$86,R711,3+D711),0)</f>
        <v>0</v>
      </c>
      <c r="X711" s="110">
        <f t="shared" ref="X711:X774" ca="1" si="137">SUM(X710,IF(I711=1,1,0))</f>
        <v>18</v>
      </c>
    </row>
    <row r="712" spans="2:24">
      <c r="B712" s="48">
        <f t="shared" ca="1" si="128"/>
        <v>45584</v>
      </c>
      <c r="C712" s="10">
        <f t="shared" ref="C712:C775" ca="1" si="138">C711+1</f>
        <v>45584</v>
      </c>
      <c r="D712" s="6">
        <f t="shared" ca="1" si="129"/>
        <v>6</v>
      </c>
      <c r="E712" s="10">
        <f ca="1">VLOOKUP(C712,Vakantie!O:O,1,1)</f>
        <v>45584</v>
      </c>
      <c r="F712" s="10">
        <f ca="1">INDEX(Vakantie!P:P,MATCH(E712,Vakantie!O:O,0))</f>
        <v>45592</v>
      </c>
      <c r="G712" s="6" t="str">
        <f ca="1">INDEX(Vakantie!Q:Q,MATCH(E712,Vakantie!O:O,0))</f>
        <v>Herfst</v>
      </c>
      <c r="H712" s="6">
        <f t="shared" ca="1" si="130"/>
        <v>1</v>
      </c>
      <c r="I712" s="6">
        <f ca="1">IFERROR(  MIN(1, VLOOKUP(C712,Vakantie!Z:Z,1,0)   ),0)</f>
        <v>0</v>
      </c>
      <c r="J712" s="6">
        <f t="shared" ca="1" si="133"/>
        <v>0</v>
      </c>
      <c r="K712" s="6">
        <f t="shared" si="134"/>
        <v>0</v>
      </c>
      <c r="L712" s="10">
        <f ca="1">VLOOKUP(C712,Zwangerschapsverlof!$B$66:$B$72,1,1)</f>
        <v>0</v>
      </c>
      <c r="M712" s="10">
        <f ca="1">INDEX(Zwangerschapsverlof!$C$66:$C$72,N712)</f>
        <v>0</v>
      </c>
      <c r="N712" s="89">
        <f ca="1">MATCH(L712,Zwangerschapsverlof!$B$66:$B$72,0)</f>
        <v>1</v>
      </c>
      <c r="O712" s="6">
        <f t="shared" ca="1" si="131"/>
        <v>0</v>
      </c>
      <c r="P712" s="10">
        <f ca="1">VLOOKUP(C712,Zwangerschapsverlof!$B$80:$B$86,1,1)</f>
        <v>0</v>
      </c>
      <c r="Q712" s="10">
        <f ca="1">INDEX(Zwangerschapsverlof!$C$80:$C$86,R712)</f>
        <v>0</v>
      </c>
      <c r="R712" s="89">
        <f ca="1">MATCH(P712,Zwangerschapsverlof!$B$80:$B$86,0)</f>
        <v>1</v>
      </c>
      <c r="S712" s="6">
        <f t="shared" ca="1" si="132"/>
        <v>0</v>
      </c>
      <c r="T712" s="37">
        <f t="shared" ca="1" si="135"/>
        <v>0</v>
      </c>
      <c r="U712" s="49">
        <f t="shared" si="136"/>
        <v>0</v>
      </c>
      <c r="V712" s="37">
        <f ca="1">IF(AND(H712=0,I712=0,O712=1),INDEX(Zwangerschapsverlof!$B$66:$K$72,N712,3+D712),0)</f>
        <v>0</v>
      </c>
      <c r="W712" s="37">
        <f ca="1">IF(AND(H712=0,I712=0,S712=1),INDEX(Zwangerschapsverlof!$B$80:$K$86,R712,3+D712),0)</f>
        <v>0</v>
      </c>
      <c r="X712" s="110">
        <f t="shared" ca="1" si="137"/>
        <v>18</v>
      </c>
    </row>
    <row r="713" spans="2:24">
      <c r="B713" s="48">
        <f t="shared" ca="1" si="128"/>
        <v>45585</v>
      </c>
      <c r="C713" s="10">
        <f t="shared" ca="1" si="138"/>
        <v>45585</v>
      </c>
      <c r="D713" s="6">
        <f t="shared" ca="1" si="129"/>
        <v>7</v>
      </c>
      <c r="E713" s="10">
        <f ca="1">VLOOKUP(C713,Vakantie!O:O,1,1)</f>
        <v>45584</v>
      </c>
      <c r="F713" s="10">
        <f ca="1">INDEX(Vakantie!P:P,MATCH(E713,Vakantie!O:O,0))</f>
        <v>45592</v>
      </c>
      <c r="G713" s="6" t="str">
        <f ca="1">INDEX(Vakantie!Q:Q,MATCH(E713,Vakantie!O:O,0))</f>
        <v>Herfst</v>
      </c>
      <c r="H713" s="6">
        <f t="shared" ca="1" si="130"/>
        <v>1</v>
      </c>
      <c r="I713" s="6">
        <f ca="1">IFERROR(  MIN(1, VLOOKUP(C713,Vakantie!Z:Z,1,0)   ),0)</f>
        <v>0</v>
      </c>
      <c r="J713" s="6">
        <f t="shared" ca="1" si="133"/>
        <v>0</v>
      </c>
      <c r="K713" s="6">
        <f t="shared" si="134"/>
        <v>0</v>
      </c>
      <c r="L713" s="10">
        <f ca="1">VLOOKUP(C713,Zwangerschapsverlof!$B$66:$B$72,1,1)</f>
        <v>0</v>
      </c>
      <c r="M713" s="10">
        <f ca="1">INDEX(Zwangerschapsverlof!$C$66:$C$72,N713)</f>
        <v>0</v>
      </c>
      <c r="N713" s="89">
        <f ca="1">MATCH(L713,Zwangerschapsverlof!$B$66:$B$72,0)</f>
        <v>1</v>
      </c>
      <c r="O713" s="6">
        <f t="shared" ca="1" si="131"/>
        <v>0</v>
      </c>
      <c r="P713" s="10">
        <f ca="1">VLOOKUP(C713,Zwangerschapsverlof!$B$80:$B$86,1,1)</f>
        <v>0</v>
      </c>
      <c r="Q713" s="10">
        <f ca="1">INDEX(Zwangerschapsverlof!$C$80:$C$86,R713)</f>
        <v>0</v>
      </c>
      <c r="R713" s="89">
        <f ca="1">MATCH(P713,Zwangerschapsverlof!$B$80:$B$86,0)</f>
        <v>1</v>
      </c>
      <c r="S713" s="6">
        <f t="shared" ca="1" si="132"/>
        <v>0</v>
      </c>
      <c r="T713" s="37">
        <f t="shared" ca="1" si="135"/>
        <v>0</v>
      </c>
      <c r="U713" s="49">
        <f t="shared" si="136"/>
        <v>0</v>
      </c>
      <c r="V713" s="37">
        <f ca="1">IF(AND(H713=0,I713=0,O713=1),INDEX(Zwangerschapsverlof!$B$66:$K$72,N713,3+D713),0)</f>
        <v>0</v>
      </c>
      <c r="W713" s="37">
        <f ca="1">IF(AND(H713=0,I713=0,S713=1),INDEX(Zwangerschapsverlof!$B$80:$K$86,R713,3+D713),0)</f>
        <v>0</v>
      </c>
      <c r="X713" s="110">
        <f t="shared" ca="1" si="137"/>
        <v>18</v>
      </c>
    </row>
    <row r="714" spans="2:24">
      <c r="B714" s="48">
        <f t="shared" ca="1" si="128"/>
        <v>45586</v>
      </c>
      <c r="C714" s="10">
        <f t="shared" ca="1" si="138"/>
        <v>45586</v>
      </c>
      <c r="D714" s="6">
        <f t="shared" ca="1" si="129"/>
        <v>1</v>
      </c>
      <c r="E714" s="10">
        <f ca="1">VLOOKUP(C714,Vakantie!O:O,1,1)</f>
        <v>45584</v>
      </c>
      <c r="F714" s="10">
        <f ca="1">INDEX(Vakantie!P:P,MATCH(E714,Vakantie!O:O,0))</f>
        <v>45592</v>
      </c>
      <c r="G714" s="6" t="str">
        <f ca="1">INDEX(Vakantie!Q:Q,MATCH(E714,Vakantie!O:O,0))</f>
        <v>Herfst</v>
      </c>
      <c r="H714" s="6">
        <f t="shared" ca="1" si="130"/>
        <v>1</v>
      </c>
      <c r="I714" s="6">
        <f ca="1">IFERROR(  MIN(1, VLOOKUP(C714,Vakantie!Z:Z,1,0)   ),0)</f>
        <v>0</v>
      </c>
      <c r="J714" s="6">
        <f t="shared" ca="1" si="133"/>
        <v>0</v>
      </c>
      <c r="K714" s="6">
        <f t="shared" si="134"/>
        <v>0</v>
      </c>
      <c r="L714" s="10">
        <f ca="1">VLOOKUP(C714,Zwangerschapsverlof!$B$66:$B$72,1,1)</f>
        <v>0</v>
      </c>
      <c r="M714" s="10">
        <f ca="1">INDEX(Zwangerschapsverlof!$C$66:$C$72,N714)</f>
        <v>0</v>
      </c>
      <c r="N714" s="89">
        <f ca="1">MATCH(L714,Zwangerschapsverlof!$B$66:$B$72,0)</f>
        <v>1</v>
      </c>
      <c r="O714" s="6">
        <f t="shared" ca="1" si="131"/>
        <v>0</v>
      </c>
      <c r="P714" s="10">
        <f ca="1">VLOOKUP(C714,Zwangerschapsverlof!$B$80:$B$86,1,1)</f>
        <v>0</v>
      </c>
      <c r="Q714" s="10">
        <f ca="1">INDEX(Zwangerschapsverlof!$C$80:$C$86,R714)</f>
        <v>0</v>
      </c>
      <c r="R714" s="89">
        <f ca="1">MATCH(P714,Zwangerschapsverlof!$B$80:$B$86,0)</f>
        <v>1</v>
      </c>
      <c r="S714" s="6">
        <f t="shared" ca="1" si="132"/>
        <v>0</v>
      </c>
      <c r="T714" s="37">
        <f t="shared" ca="1" si="135"/>
        <v>0</v>
      </c>
      <c r="U714" s="49">
        <f t="shared" si="136"/>
        <v>0</v>
      </c>
      <c r="V714" s="37">
        <f ca="1">IF(AND(H714=0,I714=0,O714=1),INDEX(Zwangerschapsverlof!$B$66:$K$72,N714,3+D714),0)</f>
        <v>0</v>
      </c>
      <c r="W714" s="37">
        <f ca="1">IF(AND(H714=0,I714=0,S714=1),INDEX(Zwangerschapsverlof!$B$80:$K$86,R714,3+D714),0)</f>
        <v>0</v>
      </c>
      <c r="X714" s="110">
        <f t="shared" ca="1" si="137"/>
        <v>18</v>
      </c>
    </row>
    <row r="715" spans="2:24">
      <c r="B715" s="48">
        <f t="shared" ca="1" si="128"/>
        <v>45587</v>
      </c>
      <c r="C715" s="10">
        <f t="shared" ca="1" si="138"/>
        <v>45587</v>
      </c>
      <c r="D715" s="6">
        <f t="shared" ca="1" si="129"/>
        <v>2</v>
      </c>
      <c r="E715" s="10">
        <f ca="1">VLOOKUP(C715,Vakantie!O:O,1,1)</f>
        <v>45584</v>
      </c>
      <c r="F715" s="10">
        <f ca="1">INDEX(Vakantie!P:P,MATCH(E715,Vakantie!O:O,0))</f>
        <v>45592</v>
      </c>
      <c r="G715" s="6" t="str">
        <f ca="1">INDEX(Vakantie!Q:Q,MATCH(E715,Vakantie!O:O,0))</f>
        <v>Herfst</v>
      </c>
      <c r="H715" s="6">
        <f t="shared" ca="1" si="130"/>
        <v>1</v>
      </c>
      <c r="I715" s="6">
        <f ca="1">IFERROR(  MIN(1, VLOOKUP(C715,Vakantie!Z:Z,1,0)   ),0)</f>
        <v>0</v>
      </c>
      <c r="J715" s="6">
        <f t="shared" ca="1" si="133"/>
        <v>0</v>
      </c>
      <c r="K715" s="6">
        <f t="shared" si="134"/>
        <v>0</v>
      </c>
      <c r="L715" s="10">
        <f ca="1">VLOOKUP(C715,Zwangerschapsverlof!$B$66:$B$72,1,1)</f>
        <v>0</v>
      </c>
      <c r="M715" s="10">
        <f ca="1">INDEX(Zwangerschapsverlof!$C$66:$C$72,N715)</f>
        <v>0</v>
      </c>
      <c r="N715" s="89">
        <f ca="1">MATCH(L715,Zwangerschapsverlof!$B$66:$B$72,0)</f>
        <v>1</v>
      </c>
      <c r="O715" s="6">
        <f t="shared" ca="1" si="131"/>
        <v>0</v>
      </c>
      <c r="P715" s="10">
        <f ca="1">VLOOKUP(C715,Zwangerschapsverlof!$B$80:$B$86,1,1)</f>
        <v>0</v>
      </c>
      <c r="Q715" s="10">
        <f ca="1">INDEX(Zwangerschapsverlof!$C$80:$C$86,R715)</f>
        <v>0</v>
      </c>
      <c r="R715" s="89">
        <f ca="1">MATCH(P715,Zwangerschapsverlof!$B$80:$B$86,0)</f>
        <v>1</v>
      </c>
      <c r="S715" s="6">
        <f t="shared" ca="1" si="132"/>
        <v>0</v>
      </c>
      <c r="T715" s="37">
        <f t="shared" ca="1" si="135"/>
        <v>0</v>
      </c>
      <c r="U715" s="49">
        <f t="shared" si="136"/>
        <v>0</v>
      </c>
      <c r="V715" s="37">
        <f ca="1">IF(AND(H715=0,I715=0,O715=1),INDEX(Zwangerschapsverlof!$B$66:$K$72,N715,3+D715),0)</f>
        <v>0</v>
      </c>
      <c r="W715" s="37">
        <f ca="1">IF(AND(H715=0,I715=0,S715=1),INDEX(Zwangerschapsverlof!$B$80:$K$86,R715,3+D715),0)</f>
        <v>0</v>
      </c>
      <c r="X715" s="110">
        <f t="shared" ca="1" si="137"/>
        <v>18</v>
      </c>
    </row>
    <row r="716" spans="2:24">
      <c r="B716" s="48">
        <f t="shared" ca="1" si="128"/>
        <v>45588</v>
      </c>
      <c r="C716" s="10">
        <f t="shared" ca="1" si="138"/>
        <v>45588</v>
      </c>
      <c r="D716" s="6">
        <f t="shared" ca="1" si="129"/>
        <v>3</v>
      </c>
      <c r="E716" s="10">
        <f ca="1">VLOOKUP(C716,Vakantie!O:O,1,1)</f>
        <v>45584</v>
      </c>
      <c r="F716" s="10">
        <f ca="1">INDEX(Vakantie!P:P,MATCH(E716,Vakantie!O:O,0))</f>
        <v>45592</v>
      </c>
      <c r="G716" s="6" t="str">
        <f ca="1">INDEX(Vakantie!Q:Q,MATCH(E716,Vakantie!O:O,0))</f>
        <v>Herfst</v>
      </c>
      <c r="H716" s="6">
        <f t="shared" ca="1" si="130"/>
        <v>1</v>
      </c>
      <c r="I716" s="6">
        <f ca="1">IFERROR(  MIN(1, VLOOKUP(C716,Vakantie!Z:Z,1,0)   ),0)</f>
        <v>0</v>
      </c>
      <c r="J716" s="6">
        <f t="shared" ca="1" si="133"/>
        <v>0</v>
      </c>
      <c r="K716" s="6">
        <f t="shared" si="134"/>
        <v>0</v>
      </c>
      <c r="L716" s="10">
        <f ca="1">VLOOKUP(C716,Zwangerschapsverlof!$B$66:$B$72,1,1)</f>
        <v>0</v>
      </c>
      <c r="M716" s="10">
        <f ca="1">INDEX(Zwangerschapsverlof!$C$66:$C$72,N716)</f>
        <v>0</v>
      </c>
      <c r="N716" s="89">
        <f ca="1">MATCH(L716,Zwangerschapsverlof!$B$66:$B$72,0)</f>
        <v>1</v>
      </c>
      <c r="O716" s="6">
        <f t="shared" ca="1" si="131"/>
        <v>0</v>
      </c>
      <c r="P716" s="10">
        <f ca="1">VLOOKUP(C716,Zwangerschapsverlof!$B$80:$B$86,1,1)</f>
        <v>0</v>
      </c>
      <c r="Q716" s="10">
        <f ca="1">INDEX(Zwangerschapsverlof!$C$80:$C$86,R716)</f>
        <v>0</v>
      </c>
      <c r="R716" s="89">
        <f ca="1">MATCH(P716,Zwangerschapsverlof!$B$80:$B$86,0)</f>
        <v>1</v>
      </c>
      <c r="S716" s="6">
        <f t="shared" ca="1" si="132"/>
        <v>0</v>
      </c>
      <c r="T716" s="37">
        <f t="shared" ca="1" si="135"/>
        <v>0</v>
      </c>
      <c r="U716" s="49">
        <f t="shared" si="136"/>
        <v>0</v>
      </c>
      <c r="V716" s="37">
        <f ca="1">IF(AND(H716=0,I716=0,O716=1),INDEX(Zwangerschapsverlof!$B$66:$K$72,N716,3+D716),0)</f>
        <v>0</v>
      </c>
      <c r="W716" s="37">
        <f ca="1">IF(AND(H716=0,I716=0,S716=1),INDEX(Zwangerschapsverlof!$B$80:$K$86,R716,3+D716),0)</f>
        <v>0</v>
      </c>
      <c r="X716" s="110">
        <f t="shared" ca="1" si="137"/>
        <v>18</v>
      </c>
    </row>
    <row r="717" spans="2:24">
      <c r="B717" s="48">
        <f t="shared" ca="1" si="128"/>
        <v>45589</v>
      </c>
      <c r="C717" s="10">
        <f t="shared" ca="1" si="138"/>
        <v>45589</v>
      </c>
      <c r="D717" s="6">
        <f t="shared" ca="1" si="129"/>
        <v>4</v>
      </c>
      <c r="E717" s="10">
        <f ca="1">VLOOKUP(C717,Vakantie!O:O,1,1)</f>
        <v>45584</v>
      </c>
      <c r="F717" s="10">
        <f ca="1">INDEX(Vakantie!P:P,MATCH(E717,Vakantie!O:O,0))</f>
        <v>45592</v>
      </c>
      <c r="G717" s="6" t="str">
        <f ca="1">INDEX(Vakantie!Q:Q,MATCH(E717,Vakantie!O:O,0))</f>
        <v>Herfst</v>
      </c>
      <c r="H717" s="6">
        <f t="shared" ca="1" si="130"/>
        <v>1</v>
      </c>
      <c r="I717" s="6">
        <f ca="1">IFERROR(  MIN(1, VLOOKUP(C717,Vakantie!Z:Z,1,0)   ),0)</f>
        <v>0</v>
      </c>
      <c r="J717" s="6">
        <f t="shared" ca="1" si="133"/>
        <v>0</v>
      </c>
      <c r="K717" s="6">
        <f t="shared" si="134"/>
        <v>0</v>
      </c>
      <c r="L717" s="10">
        <f ca="1">VLOOKUP(C717,Zwangerschapsverlof!$B$66:$B$72,1,1)</f>
        <v>0</v>
      </c>
      <c r="M717" s="10">
        <f ca="1">INDEX(Zwangerschapsverlof!$C$66:$C$72,N717)</f>
        <v>0</v>
      </c>
      <c r="N717" s="89">
        <f ca="1">MATCH(L717,Zwangerschapsverlof!$B$66:$B$72,0)</f>
        <v>1</v>
      </c>
      <c r="O717" s="6">
        <f t="shared" ca="1" si="131"/>
        <v>0</v>
      </c>
      <c r="P717" s="10">
        <f ca="1">VLOOKUP(C717,Zwangerschapsverlof!$B$80:$B$86,1,1)</f>
        <v>0</v>
      </c>
      <c r="Q717" s="10">
        <f ca="1">INDEX(Zwangerschapsverlof!$C$80:$C$86,R717)</f>
        <v>0</v>
      </c>
      <c r="R717" s="89">
        <f ca="1">MATCH(P717,Zwangerschapsverlof!$B$80:$B$86,0)</f>
        <v>1</v>
      </c>
      <c r="S717" s="6">
        <f t="shared" ca="1" si="132"/>
        <v>0</v>
      </c>
      <c r="T717" s="37">
        <f t="shared" ca="1" si="135"/>
        <v>0</v>
      </c>
      <c r="U717" s="49">
        <f t="shared" si="136"/>
        <v>0</v>
      </c>
      <c r="V717" s="37">
        <f ca="1">IF(AND(H717=0,I717=0,O717=1),INDEX(Zwangerschapsverlof!$B$66:$K$72,N717,3+D717),0)</f>
        <v>0</v>
      </c>
      <c r="W717" s="37">
        <f ca="1">IF(AND(H717=0,I717=0,S717=1),INDEX(Zwangerschapsverlof!$B$80:$K$86,R717,3+D717),0)</f>
        <v>0</v>
      </c>
      <c r="X717" s="110">
        <f t="shared" ca="1" si="137"/>
        <v>18</v>
      </c>
    </row>
    <row r="718" spans="2:24">
      <c r="B718" s="48">
        <f t="shared" ca="1" si="128"/>
        <v>45590</v>
      </c>
      <c r="C718" s="10">
        <f t="shared" ca="1" si="138"/>
        <v>45590</v>
      </c>
      <c r="D718" s="6">
        <f t="shared" ca="1" si="129"/>
        <v>5</v>
      </c>
      <c r="E718" s="10">
        <f ca="1">VLOOKUP(C718,Vakantie!O:O,1,1)</f>
        <v>45584</v>
      </c>
      <c r="F718" s="10">
        <f ca="1">INDEX(Vakantie!P:P,MATCH(E718,Vakantie!O:O,0))</f>
        <v>45592</v>
      </c>
      <c r="G718" s="6" t="str">
        <f ca="1">INDEX(Vakantie!Q:Q,MATCH(E718,Vakantie!O:O,0))</f>
        <v>Herfst</v>
      </c>
      <c r="H718" s="6">
        <f t="shared" ca="1" si="130"/>
        <v>1</v>
      </c>
      <c r="I718" s="6">
        <f ca="1">IFERROR(  MIN(1, VLOOKUP(C718,Vakantie!Z:Z,1,0)   ),0)</f>
        <v>0</v>
      </c>
      <c r="J718" s="6">
        <f t="shared" ca="1" si="133"/>
        <v>0</v>
      </c>
      <c r="K718" s="6">
        <f t="shared" si="134"/>
        <v>0</v>
      </c>
      <c r="L718" s="10">
        <f ca="1">VLOOKUP(C718,Zwangerschapsverlof!$B$66:$B$72,1,1)</f>
        <v>0</v>
      </c>
      <c r="M718" s="10">
        <f ca="1">INDEX(Zwangerschapsverlof!$C$66:$C$72,N718)</f>
        <v>0</v>
      </c>
      <c r="N718" s="89">
        <f ca="1">MATCH(L718,Zwangerschapsverlof!$B$66:$B$72,0)</f>
        <v>1</v>
      </c>
      <c r="O718" s="6">
        <f t="shared" ca="1" si="131"/>
        <v>0</v>
      </c>
      <c r="P718" s="10">
        <f ca="1">VLOOKUP(C718,Zwangerschapsverlof!$B$80:$B$86,1,1)</f>
        <v>0</v>
      </c>
      <c r="Q718" s="10">
        <f ca="1">INDEX(Zwangerschapsverlof!$C$80:$C$86,R718)</f>
        <v>0</v>
      </c>
      <c r="R718" s="89">
        <f ca="1">MATCH(P718,Zwangerschapsverlof!$B$80:$B$86,0)</f>
        <v>1</v>
      </c>
      <c r="S718" s="6">
        <f t="shared" ca="1" si="132"/>
        <v>0</v>
      </c>
      <c r="T718" s="37">
        <f t="shared" ca="1" si="135"/>
        <v>0</v>
      </c>
      <c r="U718" s="49">
        <f t="shared" si="136"/>
        <v>0</v>
      </c>
      <c r="V718" s="37">
        <f ca="1">IF(AND(H718=0,I718=0,O718=1),INDEX(Zwangerschapsverlof!$B$66:$K$72,N718,3+D718),0)</f>
        <v>0</v>
      </c>
      <c r="W718" s="37">
        <f ca="1">IF(AND(H718=0,I718=0,S718=1),INDEX(Zwangerschapsverlof!$B$80:$K$86,R718,3+D718),0)</f>
        <v>0</v>
      </c>
      <c r="X718" s="110">
        <f t="shared" ca="1" si="137"/>
        <v>18</v>
      </c>
    </row>
    <row r="719" spans="2:24">
      <c r="B719" s="48">
        <f t="shared" ca="1" si="128"/>
        <v>45591</v>
      </c>
      <c r="C719" s="10">
        <f t="shared" ca="1" si="138"/>
        <v>45591</v>
      </c>
      <c r="D719" s="6">
        <f t="shared" ca="1" si="129"/>
        <v>6</v>
      </c>
      <c r="E719" s="10">
        <f ca="1">VLOOKUP(C719,Vakantie!O:O,1,1)</f>
        <v>45584</v>
      </c>
      <c r="F719" s="10">
        <f ca="1">INDEX(Vakantie!P:P,MATCH(E719,Vakantie!O:O,0))</f>
        <v>45592</v>
      </c>
      <c r="G719" s="6" t="str">
        <f ca="1">INDEX(Vakantie!Q:Q,MATCH(E719,Vakantie!O:O,0))</f>
        <v>Herfst</v>
      </c>
      <c r="H719" s="6">
        <f t="shared" ca="1" si="130"/>
        <v>1</v>
      </c>
      <c r="I719" s="6">
        <f ca="1">IFERROR(  MIN(1, VLOOKUP(C719,Vakantie!Z:Z,1,0)   ),0)</f>
        <v>0</v>
      </c>
      <c r="J719" s="6">
        <f t="shared" ca="1" si="133"/>
        <v>0</v>
      </c>
      <c r="K719" s="6">
        <f t="shared" si="134"/>
        <v>0</v>
      </c>
      <c r="L719" s="10">
        <f ca="1">VLOOKUP(C719,Zwangerschapsverlof!$B$66:$B$72,1,1)</f>
        <v>0</v>
      </c>
      <c r="M719" s="10">
        <f ca="1">INDEX(Zwangerschapsverlof!$C$66:$C$72,N719)</f>
        <v>0</v>
      </c>
      <c r="N719" s="89">
        <f ca="1">MATCH(L719,Zwangerschapsverlof!$B$66:$B$72,0)</f>
        <v>1</v>
      </c>
      <c r="O719" s="6">
        <f t="shared" ca="1" si="131"/>
        <v>0</v>
      </c>
      <c r="P719" s="10">
        <f ca="1">VLOOKUP(C719,Zwangerschapsverlof!$B$80:$B$86,1,1)</f>
        <v>0</v>
      </c>
      <c r="Q719" s="10">
        <f ca="1">INDEX(Zwangerschapsverlof!$C$80:$C$86,R719)</f>
        <v>0</v>
      </c>
      <c r="R719" s="89">
        <f ca="1">MATCH(P719,Zwangerschapsverlof!$B$80:$B$86,0)</f>
        <v>1</v>
      </c>
      <c r="S719" s="6">
        <f t="shared" ca="1" si="132"/>
        <v>0</v>
      </c>
      <c r="T719" s="37">
        <f t="shared" ca="1" si="135"/>
        <v>0</v>
      </c>
      <c r="U719" s="49">
        <f t="shared" si="136"/>
        <v>0</v>
      </c>
      <c r="V719" s="37">
        <f ca="1">IF(AND(H719=0,I719=0,O719=1),INDEX(Zwangerschapsverlof!$B$66:$K$72,N719,3+D719),0)</f>
        <v>0</v>
      </c>
      <c r="W719" s="37">
        <f ca="1">IF(AND(H719=0,I719=0,S719=1),INDEX(Zwangerschapsverlof!$B$80:$K$86,R719,3+D719),0)</f>
        <v>0</v>
      </c>
      <c r="X719" s="110">
        <f t="shared" ca="1" si="137"/>
        <v>18</v>
      </c>
    </row>
    <row r="720" spans="2:24">
      <c r="B720" s="48">
        <f t="shared" ca="1" si="128"/>
        <v>45592</v>
      </c>
      <c r="C720" s="10">
        <f t="shared" ca="1" si="138"/>
        <v>45592</v>
      </c>
      <c r="D720" s="6">
        <f t="shared" ca="1" si="129"/>
        <v>7</v>
      </c>
      <c r="E720" s="10">
        <f ca="1">VLOOKUP(C720,Vakantie!O:O,1,1)</f>
        <v>45584</v>
      </c>
      <c r="F720" s="10">
        <f ca="1">INDEX(Vakantie!P:P,MATCH(E720,Vakantie!O:O,0))</f>
        <v>45592</v>
      </c>
      <c r="G720" s="6" t="str">
        <f ca="1">INDEX(Vakantie!Q:Q,MATCH(E720,Vakantie!O:O,0))</f>
        <v>Herfst</v>
      </c>
      <c r="H720" s="6">
        <f t="shared" ca="1" si="130"/>
        <v>1</v>
      </c>
      <c r="I720" s="6">
        <f ca="1">IFERROR(  MIN(1, VLOOKUP(C720,Vakantie!Z:Z,1,0)   ),0)</f>
        <v>0</v>
      </c>
      <c r="J720" s="6">
        <f t="shared" ca="1" si="133"/>
        <v>0</v>
      </c>
      <c r="K720" s="6">
        <f t="shared" si="134"/>
        <v>0</v>
      </c>
      <c r="L720" s="10">
        <f ca="1">VLOOKUP(C720,Zwangerschapsverlof!$B$66:$B$72,1,1)</f>
        <v>0</v>
      </c>
      <c r="M720" s="10">
        <f ca="1">INDEX(Zwangerschapsverlof!$C$66:$C$72,N720)</f>
        <v>0</v>
      </c>
      <c r="N720" s="89">
        <f ca="1">MATCH(L720,Zwangerschapsverlof!$B$66:$B$72,0)</f>
        <v>1</v>
      </c>
      <c r="O720" s="6">
        <f t="shared" ca="1" si="131"/>
        <v>0</v>
      </c>
      <c r="P720" s="10">
        <f ca="1">VLOOKUP(C720,Zwangerschapsverlof!$B$80:$B$86,1,1)</f>
        <v>0</v>
      </c>
      <c r="Q720" s="10">
        <f ca="1">INDEX(Zwangerschapsverlof!$C$80:$C$86,R720)</f>
        <v>0</v>
      </c>
      <c r="R720" s="89">
        <f ca="1">MATCH(P720,Zwangerschapsverlof!$B$80:$B$86,0)</f>
        <v>1</v>
      </c>
      <c r="S720" s="6">
        <f t="shared" ca="1" si="132"/>
        <v>0</v>
      </c>
      <c r="T720" s="37">
        <f t="shared" ca="1" si="135"/>
        <v>0</v>
      </c>
      <c r="U720" s="49">
        <f t="shared" si="136"/>
        <v>0</v>
      </c>
      <c r="V720" s="37">
        <f ca="1">IF(AND(H720=0,I720=0,O720=1),INDEX(Zwangerschapsverlof!$B$66:$K$72,N720,3+D720),0)</f>
        <v>0</v>
      </c>
      <c r="W720" s="37">
        <f ca="1">IF(AND(H720=0,I720=0,S720=1),INDEX(Zwangerschapsverlof!$B$80:$K$86,R720,3+D720),0)</f>
        <v>0</v>
      </c>
      <c r="X720" s="110">
        <f t="shared" ca="1" si="137"/>
        <v>18</v>
      </c>
    </row>
    <row r="721" spans="2:24">
      <c r="B721" s="48">
        <f t="shared" ca="1" si="128"/>
        <v>45593</v>
      </c>
      <c r="C721" s="10">
        <f t="shared" ca="1" si="138"/>
        <v>45593</v>
      </c>
      <c r="D721" s="6">
        <f t="shared" ca="1" si="129"/>
        <v>1</v>
      </c>
      <c r="E721" s="10">
        <f ca="1">VLOOKUP(C721,Vakantie!O:O,1,1)</f>
        <v>45584</v>
      </c>
      <c r="F721" s="10">
        <f ca="1">INDEX(Vakantie!P:P,MATCH(E721,Vakantie!O:O,0))</f>
        <v>45592</v>
      </c>
      <c r="G721" s="6" t="str">
        <f ca="1">INDEX(Vakantie!Q:Q,MATCH(E721,Vakantie!O:O,0))</f>
        <v>Herfst</v>
      </c>
      <c r="H721" s="6">
        <f t="shared" ca="1" si="130"/>
        <v>0</v>
      </c>
      <c r="I721" s="6">
        <f ca="1">IFERROR(  MIN(1, VLOOKUP(C721,Vakantie!Z:Z,1,0)   ),0)</f>
        <v>0</v>
      </c>
      <c r="J721" s="6">
        <f t="shared" ca="1" si="133"/>
        <v>0</v>
      </c>
      <c r="K721" s="6">
        <f t="shared" si="134"/>
        <v>0</v>
      </c>
      <c r="L721" s="10">
        <f ca="1">VLOOKUP(C721,Zwangerschapsverlof!$B$66:$B$72,1,1)</f>
        <v>0</v>
      </c>
      <c r="M721" s="10">
        <f ca="1">INDEX(Zwangerschapsverlof!$C$66:$C$72,N721)</f>
        <v>0</v>
      </c>
      <c r="N721" s="89">
        <f ca="1">MATCH(L721,Zwangerschapsverlof!$B$66:$B$72,0)</f>
        <v>1</v>
      </c>
      <c r="O721" s="6">
        <f t="shared" ca="1" si="131"/>
        <v>0</v>
      </c>
      <c r="P721" s="10">
        <f ca="1">VLOOKUP(C721,Zwangerschapsverlof!$B$80:$B$86,1,1)</f>
        <v>0</v>
      </c>
      <c r="Q721" s="10">
        <f ca="1">INDEX(Zwangerschapsverlof!$C$80:$C$86,R721)</f>
        <v>0</v>
      </c>
      <c r="R721" s="89">
        <f ca="1">MATCH(P721,Zwangerschapsverlof!$B$80:$B$86,0)</f>
        <v>1</v>
      </c>
      <c r="S721" s="6">
        <f t="shared" ca="1" si="132"/>
        <v>0</v>
      </c>
      <c r="T721" s="37">
        <f t="shared" ca="1" si="135"/>
        <v>0</v>
      </c>
      <c r="U721" s="49">
        <f t="shared" si="136"/>
        <v>0</v>
      </c>
      <c r="V721" s="37">
        <f ca="1">IF(AND(H721=0,I721=0,O721=1),INDEX(Zwangerschapsverlof!$B$66:$K$72,N721,3+D721),0)</f>
        <v>0</v>
      </c>
      <c r="W721" s="37">
        <f ca="1">IF(AND(H721=0,I721=0,S721=1),INDEX(Zwangerschapsverlof!$B$80:$K$86,R721,3+D721),0)</f>
        <v>0</v>
      </c>
      <c r="X721" s="110">
        <f t="shared" ca="1" si="137"/>
        <v>18</v>
      </c>
    </row>
    <row r="722" spans="2:24">
      <c r="B722" s="48">
        <f t="shared" ca="1" si="128"/>
        <v>45594</v>
      </c>
      <c r="C722" s="10">
        <f t="shared" ca="1" si="138"/>
        <v>45594</v>
      </c>
      <c r="D722" s="6">
        <f t="shared" ca="1" si="129"/>
        <v>2</v>
      </c>
      <c r="E722" s="10">
        <f ca="1">VLOOKUP(C722,Vakantie!O:O,1,1)</f>
        <v>45584</v>
      </c>
      <c r="F722" s="10">
        <f ca="1">INDEX(Vakantie!P:P,MATCH(E722,Vakantie!O:O,0))</f>
        <v>45592</v>
      </c>
      <c r="G722" s="6" t="str">
        <f ca="1">INDEX(Vakantie!Q:Q,MATCH(E722,Vakantie!O:O,0))</f>
        <v>Herfst</v>
      </c>
      <c r="H722" s="6">
        <f t="shared" ca="1" si="130"/>
        <v>0</v>
      </c>
      <c r="I722" s="6">
        <f ca="1">IFERROR(  MIN(1, VLOOKUP(C722,Vakantie!Z:Z,1,0)   ),0)</f>
        <v>0</v>
      </c>
      <c r="J722" s="6">
        <f t="shared" ca="1" si="133"/>
        <v>0</v>
      </c>
      <c r="K722" s="6">
        <f t="shared" si="134"/>
        <v>0</v>
      </c>
      <c r="L722" s="10">
        <f ca="1">VLOOKUP(C722,Zwangerschapsverlof!$B$66:$B$72,1,1)</f>
        <v>0</v>
      </c>
      <c r="M722" s="10">
        <f ca="1">INDEX(Zwangerschapsverlof!$C$66:$C$72,N722)</f>
        <v>0</v>
      </c>
      <c r="N722" s="89">
        <f ca="1">MATCH(L722,Zwangerschapsverlof!$B$66:$B$72,0)</f>
        <v>1</v>
      </c>
      <c r="O722" s="6">
        <f t="shared" ca="1" si="131"/>
        <v>0</v>
      </c>
      <c r="P722" s="10">
        <f ca="1">VLOOKUP(C722,Zwangerschapsverlof!$B$80:$B$86,1,1)</f>
        <v>0</v>
      </c>
      <c r="Q722" s="10">
        <f ca="1">INDEX(Zwangerschapsverlof!$C$80:$C$86,R722)</f>
        <v>0</v>
      </c>
      <c r="R722" s="89">
        <f ca="1">MATCH(P722,Zwangerschapsverlof!$B$80:$B$86,0)</f>
        <v>1</v>
      </c>
      <c r="S722" s="6">
        <f t="shared" ca="1" si="132"/>
        <v>0</v>
      </c>
      <c r="T722" s="37">
        <f t="shared" ca="1" si="135"/>
        <v>0</v>
      </c>
      <c r="U722" s="49">
        <f t="shared" si="136"/>
        <v>0</v>
      </c>
      <c r="V722" s="37">
        <f ca="1">IF(AND(H722=0,I722=0,O722=1),INDEX(Zwangerschapsverlof!$B$66:$K$72,N722,3+D722),0)</f>
        <v>0</v>
      </c>
      <c r="W722" s="37">
        <f ca="1">IF(AND(H722=0,I722=0,S722=1),INDEX(Zwangerschapsverlof!$B$80:$K$86,R722,3+D722),0)</f>
        <v>0</v>
      </c>
      <c r="X722" s="110">
        <f t="shared" ca="1" si="137"/>
        <v>18</v>
      </c>
    </row>
    <row r="723" spans="2:24">
      <c r="B723" s="48">
        <f t="shared" ca="1" si="128"/>
        <v>45595</v>
      </c>
      <c r="C723" s="10">
        <f t="shared" ca="1" si="138"/>
        <v>45595</v>
      </c>
      <c r="D723" s="6">
        <f t="shared" ca="1" si="129"/>
        <v>3</v>
      </c>
      <c r="E723" s="10">
        <f ca="1">VLOOKUP(C723,Vakantie!O:O,1,1)</f>
        <v>45584</v>
      </c>
      <c r="F723" s="10">
        <f ca="1">INDEX(Vakantie!P:P,MATCH(E723,Vakantie!O:O,0))</f>
        <v>45592</v>
      </c>
      <c r="G723" s="6" t="str">
        <f ca="1">INDEX(Vakantie!Q:Q,MATCH(E723,Vakantie!O:O,0))</f>
        <v>Herfst</v>
      </c>
      <c r="H723" s="6">
        <f t="shared" ca="1" si="130"/>
        <v>0</v>
      </c>
      <c r="I723" s="6">
        <f ca="1">IFERROR(  MIN(1, VLOOKUP(C723,Vakantie!Z:Z,1,0)   ),0)</f>
        <v>0</v>
      </c>
      <c r="J723" s="6">
        <f t="shared" ca="1" si="133"/>
        <v>0</v>
      </c>
      <c r="K723" s="6">
        <f t="shared" si="134"/>
        <v>0</v>
      </c>
      <c r="L723" s="10">
        <f ca="1">VLOOKUP(C723,Zwangerschapsverlof!$B$66:$B$72,1,1)</f>
        <v>0</v>
      </c>
      <c r="M723" s="10">
        <f ca="1">INDEX(Zwangerschapsverlof!$C$66:$C$72,N723)</f>
        <v>0</v>
      </c>
      <c r="N723" s="89">
        <f ca="1">MATCH(L723,Zwangerschapsverlof!$B$66:$B$72,0)</f>
        <v>1</v>
      </c>
      <c r="O723" s="6">
        <f t="shared" ca="1" si="131"/>
        <v>0</v>
      </c>
      <c r="P723" s="10">
        <f ca="1">VLOOKUP(C723,Zwangerschapsverlof!$B$80:$B$86,1,1)</f>
        <v>0</v>
      </c>
      <c r="Q723" s="10">
        <f ca="1">INDEX(Zwangerschapsverlof!$C$80:$C$86,R723)</f>
        <v>0</v>
      </c>
      <c r="R723" s="89">
        <f ca="1">MATCH(P723,Zwangerschapsverlof!$B$80:$B$86,0)</f>
        <v>1</v>
      </c>
      <c r="S723" s="6">
        <f t="shared" ca="1" si="132"/>
        <v>0</v>
      </c>
      <c r="T723" s="37">
        <f t="shared" ca="1" si="135"/>
        <v>0</v>
      </c>
      <c r="U723" s="49">
        <f t="shared" si="136"/>
        <v>0</v>
      </c>
      <c r="V723" s="37">
        <f ca="1">IF(AND(H723=0,I723=0,O723=1),INDEX(Zwangerschapsverlof!$B$66:$K$72,N723,3+D723),0)</f>
        <v>0</v>
      </c>
      <c r="W723" s="37">
        <f ca="1">IF(AND(H723=0,I723=0,S723=1),INDEX(Zwangerschapsverlof!$B$80:$K$86,R723,3+D723),0)</f>
        <v>0</v>
      </c>
      <c r="X723" s="110">
        <f t="shared" ca="1" si="137"/>
        <v>18</v>
      </c>
    </row>
    <row r="724" spans="2:24">
      <c r="B724" s="48">
        <f t="shared" ca="1" si="128"/>
        <v>45596</v>
      </c>
      <c r="C724" s="10">
        <f t="shared" ca="1" si="138"/>
        <v>45596</v>
      </c>
      <c r="D724" s="6">
        <f t="shared" ca="1" si="129"/>
        <v>4</v>
      </c>
      <c r="E724" s="10">
        <f ca="1">VLOOKUP(C724,Vakantie!O:O,1,1)</f>
        <v>45584</v>
      </c>
      <c r="F724" s="10">
        <f ca="1">INDEX(Vakantie!P:P,MATCH(E724,Vakantie!O:O,0))</f>
        <v>45592</v>
      </c>
      <c r="G724" s="6" t="str">
        <f ca="1">INDEX(Vakantie!Q:Q,MATCH(E724,Vakantie!O:O,0))</f>
        <v>Herfst</v>
      </c>
      <c r="H724" s="6">
        <f t="shared" ca="1" si="130"/>
        <v>0</v>
      </c>
      <c r="I724" s="6">
        <f ca="1">IFERROR(  MIN(1, VLOOKUP(C724,Vakantie!Z:Z,1,0)   ),0)</f>
        <v>0</v>
      </c>
      <c r="J724" s="6">
        <f t="shared" ca="1" si="133"/>
        <v>0</v>
      </c>
      <c r="K724" s="6">
        <f t="shared" si="134"/>
        <v>0</v>
      </c>
      <c r="L724" s="10">
        <f ca="1">VLOOKUP(C724,Zwangerschapsverlof!$B$66:$B$72,1,1)</f>
        <v>0</v>
      </c>
      <c r="M724" s="10">
        <f ca="1">INDEX(Zwangerschapsverlof!$C$66:$C$72,N724)</f>
        <v>0</v>
      </c>
      <c r="N724" s="89">
        <f ca="1">MATCH(L724,Zwangerschapsverlof!$B$66:$B$72,0)</f>
        <v>1</v>
      </c>
      <c r="O724" s="6">
        <f t="shared" ca="1" si="131"/>
        <v>0</v>
      </c>
      <c r="P724" s="10">
        <f ca="1">VLOOKUP(C724,Zwangerschapsverlof!$B$80:$B$86,1,1)</f>
        <v>0</v>
      </c>
      <c r="Q724" s="10">
        <f ca="1">INDEX(Zwangerschapsverlof!$C$80:$C$86,R724)</f>
        <v>0</v>
      </c>
      <c r="R724" s="89">
        <f ca="1">MATCH(P724,Zwangerschapsverlof!$B$80:$B$86,0)</f>
        <v>1</v>
      </c>
      <c r="S724" s="6">
        <f t="shared" ca="1" si="132"/>
        <v>0</v>
      </c>
      <c r="T724" s="37">
        <f t="shared" ca="1" si="135"/>
        <v>0</v>
      </c>
      <c r="U724" s="49">
        <f t="shared" si="136"/>
        <v>0</v>
      </c>
      <c r="V724" s="37">
        <f ca="1">IF(AND(H724=0,I724=0,O724=1),INDEX(Zwangerschapsverlof!$B$66:$K$72,N724,3+D724),0)</f>
        <v>0</v>
      </c>
      <c r="W724" s="37">
        <f ca="1">IF(AND(H724=0,I724=0,S724=1),INDEX(Zwangerschapsverlof!$B$80:$K$86,R724,3+D724),0)</f>
        <v>0</v>
      </c>
      <c r="X724" s="110">
        <f t="shared" ca="1" si="137"/>
        <v>18</v>
      </c>
    </row>
    <row r="725" spans="2:24">
      <c r="B725" s="48">
        <f t="shared" ca="1" si="128"/>
        <v>45597</v>
      </c>
      <c r="C725" s="10">
        <f t="shared" ca="1" si="138"/>
        <v>45597</v>
      </c>
      <c r="D725" s="6">
        <f t="shared" ca="1" si="129"/>
        <v>5</v>
      </c>
      <c r="E725" s="10">
        <f ca="1">VLOOKUP(C725,Vakantie!O:O,1,1)</f>
        <v>45584</v>
      </c>
      <c r="F725" s="10">
        <f ca="1">INDEX(Vakantie!P:P,MATCH(E725,Vakantie!O:O,0))</f>
        <v>45592</v>
      </c>
      <c r="G725" s="6" t="str">
        <f ca="1">INDEX(Vakantie!Q:Q,MATCH(E725,Vakantie!O:O,0))</f>
        <v>Herfst</v>
      </c>
      <c r="H725" s="6">
        <f t="shared" ca="1" si="130"/>
        <v>0</v>
      </c>
      <c r="I725" s="6">
        <f ca="1">IFERROR(  MIN(1, VLOOKUP(C725,Vakantie!Z:Z,1,0)   ),0)</f>
        <v>0</v>
      </c>
      <c r="J725" s="6">
        <f t="shared" ca="1" si="133"/>
        <v>0</v>
      </c>
      <c r="K725" s="6">
        <f t="shared" si="134"/>
        <v>0</v>
      </c>
      <c r="L725" s="10">
        <f ca="1">VLOOKUP(C725,Zwangerschapsverlof!$B$66:$B$72,1,1)</f>
        <v>0</v>
      </c>
      <c r="M725" s="10">
        <f ca="1">INDEX(Zwangerschapsverlof!$C$66:$C$72,N725)</f>
        <v>0</v>
      </c>
      <c r="N725" s="89">
        <f ca="1">MATCH(L725,Zwangerschapsverlof!$B$66:$B$72,0)</f>
        <v>1</v>
      </c>
      <c r="O725" s="6">
        <f t="shared" ca="1" si="131"/>
        <v>0</v>
      </c>
      <c r="P725" s="10">
        <f ca="1">VLOOKUP(C725,Zwangerschapsverlof!$B$80:$B$86,1,1)</f>
        <v>0</v>
      </c>
      <c r="Q725" s="10">
        <f ca="1">INDEX(Zwangerschapsverlof!$C$80:$C$86,R725)</f>
        <v>0</v>
      </c>
      <c r="R725" s="89">
        <f ca="1">MATCH(P725,Zwangerschapsverlof!$B$80:$B$86,0)</f>
        <v>1</v>
      </c>
      <c r="S725" s="6">
        <f t="shared" ca="1" si="132"/>
        <v>0</v>
      </c>
      <c r="T725" s="37">
        <f t="shared" ca="1" si="135"/>
        <v>0</v>
      </c>
      <c r="U725" s="49">
        <f t="shared" si="136"/>
        <v>0</v>
      </c>
      <c r="V725" s="37">
        <f ca="1">IF(AND(H725=0,I725=0,O725=1),INDEX(Zwangerschapsverlof!$B$66:$K$72,N725,3+D725),0)</f>
        <v>0</v>
      </c>
      <c r="W725" s="37">
        <f ca="1">IF(AND(H725=0,I725=0,S725=1),INDEX(Zwangerschapsverlof!$B$80:$K$86,R725,3+D725),0)</f>
        <v>0</v>
      </c>
      <c r="X725" s="110">
        <f t="shared" ca="1" si="137"/>
        <v>18</v>
      </c>
    </row>
    <row r="726" spans="2:24">
      <c r="B726" s="48">
        <f t="shared" ca="1" si="128"/>
        <v>45598</v>
      </c>
      <c r="C726" s="10">
        <f t="shared" ca="1" si="138"/>
        <v>45598</v>
      </c>
      <c r="D726" s="6">
        <f t="shared" ca="1" si="129"/>
        <v>6</v>
      </c>
      <c r="E726" s="10">
        <f ca="1">VLOOKUP(C726,Vakantie!O:O,1,1)</f>
        <v>45584</v>
      </c>
      <c r="F726" s="10">
        <f ca="1">INDEX(Vakantie!P:P,MATCH(E726,Vakantie!O:O,0))</f>
        <v>45592</v>
      </c>
      <c r="G726" s="6" t="str">
        <f ca="1">INDEX(Vakantie!Q:Q,MATCH(E726,Vakantie!O:O,0))</f>
        <v>Herfst</v>
      </c>
      <c r="H726" s="6">
        <f t="shared" ca="1" si="130"/>
        <v>0</v>
      </c>
      <c r="I726" s="6">
        <f ca="1">IFERROR(  MIN(1, VLOOKUP(C726,Vakantie!Z:Z,1,0)   ),0)</f>
        <v>0</v>
      </c>
      <c r="J726" s="6">
        <f t="shared" ca="1" si="133"/>
        <v>0</v>
      </c>
      <c r="K726" s="6">
        <f t="shared" si="134"/>
        <v>0</v>
      </c>
      <c r="L726" s="10">
        <f ca="1">VLOOKUP(C726,Zwangerschapsverlof!$B$66:$B$72,1,1)</f>
        <v>0</v>
      </c>
      <c r="M726" s="10">
        <f ca="1">INDEX(Zwangerschapsverlof!$C$66:$C$72,N726)</f>
        <v>0</v>
      </c>
      <c r="N726" s="89">
        <f ca="1">MATCH(L726,Zwangerschapsverlof!$B$66:$B$72,0)</f>
        <v>1</v>
      </c>
      <c r="O726" s="6">
        <f t="shared" ca="1" si="131"/>
        <v>0</v>
      </c>
      <c r="P726" s="10">
        <f ca="1">VLOOKUP(C726,Zwangerschapsverlof!$B$80:$B$86,1,1)</f>
        <v>0</v>
      </c>
      <c r="Q726" s="10">
        <f ca="1">INDEX(Zwangerschapsverlof!$C$80:$C$86,R726)</f>
        <v>0</v>
      </c>
      <c r="R726" s="89">
        <f ca="1">MATCH(P726,Zwangerschapsverlof!$B$80:$B$86,0)</f>
        <v>1</v>
      </c>
      <c r="S726" s="6">
        <f t="shared" ca="1" si="132"/>
        <v>0</v>
      </c>
      <c r="T726" s="37">
        <f t="shared" ca="1" si="135"/>
        <v>0</v>
      </c>
      <c r="U726" s="49">
        <f t="shared" si="136"/>
        <v>0</v>
      </c>
      <c r="V726" s="37">
        <f ca="1">IF(AND(H726=0,I726=0,O726=1),INDEX(Zwangerschapsverlof!$B$66:$K$72,N726,3+D726),0)</f>
        <v>0</v>
      </c>
      <c r="W726" s="37">
        <f ca="1">IF(AND(H726=0,I726=0,S726=1),INDEX(Zwangerschapsverlof!$B$80:$K$86,R726,3+D726),0)</f>
        <v>0</v>
      </c>
      <c r="X726" s="110">
        <f t="shared" ca="1" si="137"/>
        <v>18</v>
      </c>
    </row>
    <row r="727" spans="2:24">
      <c r="B727" s="48">
        <f t="shared" ca="1" si="128"/>
        <v>45599</v>
      </c>
      <c r="C727" s="10">
        <f t="shared" ca="1" si="138"/>
        <v>45599</v>
      </c>
      <c r="D727" s="6">
        <f t="shared" ca="1" si="129"/>
        <v>7</v>
      </c>
      <c r="E727" s="10">
        <f ca="1">VLOOKUP(C727,Vakantie!O:O,1,1)</f>
        <v>45584</v>
      </c>
      <c r="F727" s="10">
        <f ca="1">INDEX(Vakantie!P:P,MATCH(E727,Vakantie!O:O,0))</f>
        <v>45592</v>
      </c>
      <c r="G727" s="6" t="str">
        <f ca="1">INDEX(Vakantie!Q:Q,MATCH(E727,Vakantie!O:O,0))</f>
        <v>Herfst</v>
      </c>
      <c r="H727" s="6">
        <f t="shared" ca="1" si="130"/>
        <v>0</v>
      </c>
      <c r="I727" s="6">
        <f ca="1">IFERROR(  MIN(1, VLOOKUP(C727,Vakantie!Z:Z,1,0)   ),0)</f>
        <v>0</v>
      </c>
      <c r="J727" s="6">
        <f t="shared" ca="1" si="133"/>
        <v>0</v>
      </c>
      <c r="K727" s="6">
        <f t="shared" si="134"/>
        <v>0</v>
      </c>
      <c r="L727" s="10">
        <f ca="1">VLOOKUP(C727,Zwangerschapsverlof!$B$66:$B$72,1,1)</f>
        <v>0</v>
      </c>
      <c r="M727" s="10">
        <f ca="1">INDEX(Zwangerschapsverlof!$C$66:$C$72,N727)</f>
        <v>0</v>
      </c>
      <c r="N727" s="89">
        <f ca="1">MATCH(L727,Zwangerschapsverlof!$B$66:$B$72,0)</f>
        <v>1</v>
      </c>
      <c r="O727" s="6">
        <f t="shared" ca="1" si="131"/>
        <v>0</v>
      </c>
      <c r="P727" s="10">
        <f ca="1">VLOOKUP(C727,Zwangerschapsverlof!$B$80:$B$86,1,1)</f>
        <v>0</v>
      </c>
      <c r="Q727" s="10">
        <f ca="1">INDEX(Zwangerschapsverlof!$C$80:$C$86,R727)</f>
        <v>0</v>
      </c>
      <c r="R727" s="89">
        <f ca="1">MATCH(P727,Zwangerschapsverlof!$B$80:$B$86,0)</f>
        <v>1</v>
      </c>
      <c r="S727" s="6">
        <f t="shared" ca="1" si="132"/>
        <v>0</v>
      </c>
      <c r="T727" s="37">
        <f t="shared" ca="1" si="135"/>
        <v>0</v>
      </c>
      <c r="U727" s="49">
        <f t="shared" si="136"/>
        <v>0</v>
      </c>
      <c r="V727" s="37">
        <f ca="1">IF(AND(H727=0,I727=0,O727=1),INDEX(Zwangerschapsverlof!$B$66:$K$72,N727,3+D727),0)</f>
        <v>0</v>
      </c>
      <c r="W727" s="37">
        <f ca="1">IF(AND(H727=0,I727=0,S727=1),INDEX(Zwangerschapsverlof!$B$80:$K$86,R727,3+D727),0)</f>
        <v>0</v>
      </c>
      <c r="X727" s="110">
        <f t="shared" ca="1" si="137"/>
        <v>18</v>
      </c>
    </row>
    <row r="728" spans="2:24">
      <c r="B728" s="48">
        <f t="shared" ca="1" si="128"/>
        <v>45600</v>
      </c>
      <c r="C728" s="10">
        <f t="shared" ca="1" si="138"/>
        <v>45600</v>
      </c>
      <c r="D728" s="6">
        <f t="shared" ca="1" si="129"/>
        <v>1</v>
      </c>
      <c r="E728" s="10">
        <f ca="1">VLOOKUP(C728,Vakantie!O:O,1,1)</f>
        <v>45584</v>
      </c>
      <c r="F728" s="10">
        <f ca="1">INDEX(Vakantie!P:P,MATCH(E728,Vakantie!O:O,0))</f>
        <v>45592</v>
      </c>
      <c r="G728" s="6" t="str">
        <f ca="1">INDEX(Vakantie!Q:Q,MATCH(E728,Vakantie!O:O,0))</f>
        <v>Herfst</v>
      </c>
      <c r="H728" s="6">
        <f t="shared" ca="1" si="130"/>
        <v>0</v>
      </c>
      <c r="I728" s="6">
        <f ca="1">IFERROR(  MIN(1, VLOOKUP(C728,Vakantie!Z:Z,1,0)   ),0)</f>
        <v>0</v>
      </c>
      <c r="J728" s="6">
        <f t="shared" ca="1" si="133"/>
        <v>0</v>
      </c>
      <c r="K728" s="6">
        <f t="shared" si="134"/>
        <v>0</v>
      </c>
      <c r="L728" s="10">
        <f ca="1">VLOOKUP(C728,Zwangerschapsverlof!$B$66:$B$72,1,1)</f>
        <v>0</v>
      </c>
      <c r="M728" s="10">
        <f ca="1">INDEX(Zwangerschapsverlof!$C$66:$C$72,N728)</f>
        <v>0</v>
      </c>
      <c r="N728" s="89">
        <f ca="1">MATCH(L728,Zwangerschapsverlof!$B$66:$B$72,0)</f>
        <v>1</v>
      </c>
      <c r="O728" s="6">
        <f t="shared" ca="1" si="131"/>
        <v>0</v>
      </c>
      <c r="P728" s="10">
        <f ca="1">VLOOKUP(C728,Zwangerschapsverlof!$B$80:$B$86,1,1)</f>
        <v>0</v>
      </c>
      <c r="Q728" s="10">
        <f ca="1">INDEX(Zwangerschapsverlof!$C$80:$C$86,R728)</f>
        <v>0</v>
      </c>
      <c r="R728" s="89">
        <f ca="1">MATCH(P728,Zwangerschapsverlof!$B$80:$B$86,0)</f>
        <v>1</v>
      </c>
      <c r="S728" s="6">
        <f t="shared" ca="1" si="132"/>
        <v>0</v>
      </c>
      <c r="T728" s="37">
        <f t="shared" ca="1" si="135"/>
        <v>0</v>
      </c>
      <c r="U728" s="49">
        <f t="shared" si="136"/>
        <v>0</v>
      </c>
      <c r="V728" s="37">
        <f ca="1">IF(AND(H728=0,I728=0,O728=1),INDEX(Zwangerschapsverlof!$B$66:$K$72,N728,3+D728),0)</f>
        <v>0</v>
      </c>
      <c r="W728" s="37">
        <f ca="1">IF(AND(H728=0,I728=0,S728=1),INDEX(Zwangerschapsverlof!$B$80:$K$86,R728,3+D728),0)</f>
        <v>0</v>
      </c>
      <c r="X728" s="110">
        <f t="shared" ca="1" si="137"/>
        <v>18</v>
      </c>
    </row>
    <row r="729" spans="2:24">
      <c r="B729" s="48">
        <f t="shared" ca="1" si="128"/>
        <v>45601</v>
      </c>
      <c r="C729" s="10">
        <f t="shared" ca="1" si="138"/>
        <v>45601</v>
      </c>
      <c r="D729" s="6">
        <f t="shared" ca="1" si="129"/>
        <v>2</v>
      </c>
      <c r="E729" s="10">
        <f ca="1">VLOOKUP(C729,Vakantie!O:O,1,1)</f>
        <v>45584</v>
      </c>
      <c r="F729" s="10">
        <f ca="1">INDEX(Vakantie!P:P,MATCH(E729,Vakantie!O:O,0))</f>
        <v>45592</v>
      </c>
      <c r="G729" s="6" t="str">
        <f ca="1">INDEX(Vakantie!Q:Q,MATCH(E729,Vakantie!O:O,0))</f>
        <v>Herfst</v>
      </c>
      <c r="H729" s="6">
        <f t="shared" ca="1" si="130"/>
        <v>0</v>
      </c>
      <c r="I729" s="6">
        <f ca="1">IFERROR(  MIN(1, VLOOKUP(C729,Vakantie!Z:Z,1,0)   ),0)</f>
        <v>0</v>
      </c>
      <c r="J729" s="6">
        <f t="shared" ca="1" si="133"/>
        <v>0</v>
      </c>
      <c r="K729" s="6">
        <f t="shared" si="134"/>
        <v>0</v>
      </c>
      <c r="L729" s="10">
        <f ca="1">VLOOKUP(C729,Zwangerschapsverlof!$B$66:$B$72,1,1)</f>
        <v>0</v>
      </c>
      <c r="M729" s="10">
        <f ca="1">INDEX(Zwangerschapsverlof!$C$66:$C$72,N729)</f>
        <v>0</v>
      </c>
      <c r="N729" s="89">
        <f ca="1">MATCH(L729,Zwangerschapsverlof!$B$66:$B$72,0)</f>
        <v>1</v>
      </c>
      <c r="O729" s="6">
        <f t="shared" ca="1" si="131"/>
        <v>0</v>
      </c>
      <c r="P729" s="10">
        <f ca="1">VLOOKUP(C729,Zwangerschapsverlof!$B$80:$B$86,1,1)</f>
        <v>0</v>
      </c>
      <c r="Q729" s="10">
        <f ca="1">INDEX(Zwangerschapsverlof!$C$80:$C$86,R729)</f>
        <v>0</v>
      </c>
      <c r="R729" s="89">
        <f ca="1">MATCH(P729,Zwangerschapsverlof!$B$80:$B$86,0)</f>
        <v>1</v>
      </c>
      <c r="S729" s="6">
        <f t="shared" ca="1" si="132"/>
        <v>0</v>
      </c>
      <c r="T729" s="37">
        <f t="shared" ca="1" si="135"/>
        <v>0</v>
      </c>
      <c r="U729" s="49">
        <f t="shared" si="136"/>
        <v>0</v>
      </c>
      <c r="V729" s="37">
        <f ca="1">IF(AND(H729=0,I729=0,O729=1),INDEX(Zwangerschapsverlof!$B$66:$K$72,N729,3+D729),0)</f>
        <v>0</v>
      </c>
      <c r="W729" s="37">
        <f ca="1">IF(AND(H729=0,I729=0,S729=1),INDEX(Zwangerschapsverlof!$B$80:$K$86,R729,3+D729),0)</f>
        <v>0</v>
      </c>
      <c r="X729" s="110">
        <f t="shared" ca="1" si="137"/>
        <v>18</v>
      </c>
    </row>
    <row r="730" spans="2:24">
      <c r="B730" s="48">
        <f t="shared" ca="1" si="128"/>
        <v>45602</v>
      </c>
      <c r="C730" s="10">
        <f t="shared" ca="1" si="138"/>
        <v>45602</v>
      </c>
      <c r="D730" s="6">
        <f t="shared" ca="1" si="129"/>
        <v>3</v>
      </c>
      <c r="E730" s="10">
        <f ca="1">VLOOKUP(C730,Vakantie!O:O,1,1)</f>
        <v>45584</v>
      </c>
      <c r="F730" s="10">
        <f ca="1">INDEX(Vakantie!P:P,MATCH(E730,Vakantie!O:O,0))</f>
        <v>45592</v>
      </c>
      <c r="G730" s="6" t="str">
        <f ca="1">INDEX(Vakantie!Q:Q,MATCH(E730,Vakantie!O:O,0))</f>
        <v>Herfst</v>
      </c>
      <c r="H730" s="6">
        <f t="shared" ca="1" si="130"/>
        <v>0</v>
      </c>
      <c r="I730" s="6">
        <f ca="1">IFERROR(  MIN(1, VLOOKUP(C730,Vakantie!Z:Z,1,0)   ),0)</f>
        <v>0</v>
      </c>
      <c r="J730" s="6">
        <f t="shared" ca="1" si="133"/>
        <v>0</v>
      </c>
      <c r="K730" s="6">
        <f t="shared" si="134"/>
        <v>0</v>
      </c>
      <c r="L730" s="10">
        <f ca="1">VLOOKUP(C730,Zwangerschapsverlof!$B$66:$B$72,1,1)</f>
        <v>0</v>
      </c>
      <c r="M730" s="10">
        <f ca="1">INDEX(Zwangerschapsverlof!$C$66:$C$72,N730)</f>
        <v>0</v>
      </c>
      <c r="N730" s="89">
        <f ca="1">MATCH(L730,Zwangerschapsverlof!$B$66:$B$72,0)</f>
        <v>1</v>
      </c>
      <c r="O730" s="6">
        <f t="shared" ca="1" si="131"/>
        <v>0</v>
      </c>
      <c r="P730" s="10">
        <f ca="1">VLOOKUP(C730,Zwangerschapsverlof!$B$80:$B$86,1,1)</f>
        <v>0</v>
      </c>
      <c r="Q730" s="10">
        <f ca="1">INDEX(Zwangerschapsverlof!$C$80:$C$86,R730)</f>
        <v>0</v>
      </c>
      <c r="R730" s="89">
        <f ca="1">MATCH(P730,Zwangerschapsverlof!$B$80:$B$86,0)</f>
        <v>1</v>
      </c>
      <c r="S730" s="6">
        <f t="shared" ca="1" si="132"/>
        <v>0</v>
      </c>
      <c r="T730" s="37">
        <f t="shared" ca="1" si="135"/>
        <v>0</v>
      </c>
      <c r="U730" s="49">
        <f t="shared" si="136"/>
        <v>0</v>
      </c>
      <c r="V730" s="37">
        <f ca="1">IF(AND(H730=0,I730=0,O730=1),INDEX(Zwangerschapsverlof!$B$66:$K$72,N730,3+D730),0)</f>
        <v>0</v>
      </c>
      <c r="W730" s="37">
        <f ca="1">IF(AND(H730=0,I730=0,S730=1),INDEX(Zwangerschapsverlof!$B$80:$K$86,R730,3+D730),0)</f>
        <v>0</v>
      </c>
      <c r="X730" s="110">
        <f t="shared" ca="1" si="137"/>
        <v>18</v>
      </c>
    </row>
    <row r="731" spans="2:24">
      <c r="B731" s="48">
        <f t="shared" ca="1" si="128"/>
        <v>45603</v>
      </c>
      <c r="C731" s="10">
        <f t="shared" ca="1" si="138"/>
        <v>45603</v>
      </c>
      <c r="D731" s="6">
        <f t="shared" ca="1" si="129"/>
        <v>4</v>
      </c>
      <c r="E731" s="10">
        <f ca="1">VLOOKUP(C731,Vakantie!O:O,1,1)</f>
        <v>45584</v>
      </c>
      <c r="F731" s="10">
        <f ca="1">INDEX(Vakantie!P:P,MATCH(E731,Vakantie!O:O,0))</f>
        <v>45592</v>
      </c>
      <c r="G731" s="6" t="str">
        <f ca="1">INDEX(Vakantie!Q:Q,MATCH(E731,Vakantie!O:O,0))</f>
        <v>Herfst</v>
      </c>
      <c r="H731" s="6">
        <f t="shared" ca="1" si="130"/>
        <v>0</v>
      </c>
      <c r="I731" s="6">
        <f ca="1">IFERROR(  MIN(1, VLOOKUP(C731,Vakantie!Z:Z,1,0)   ),0)</f>
        <v>0</v>
      </c>
      <c r="J731" s="6">
        <f t="shared" ca="1" si="133"/>
        <v>0</v>
      </c>
      <c r="K731" s="6">
        <f t="shared" si="134"/>
        <v>0</v>
      </c>
      <c r="L731" s="10">
        <f ca="1">VLOOKUP(C731,Zwangerschapsverlof!$B$66:$B$72,1,1)</f>
        <v>0</v>
      </c>
      <c r="M731" s="10">
        <f ca="1">INDEX(Zwangerschapsverlof!$C$66:$C$72,N731)</f>
        <v>0</v>
      </c>
      <c r="N731" s="89">
        <f ca="1">MATCH(L731,Zwangerschapsverlof!$B$66:$B$72,0)</f>
        <v>1</v>
      </c>
      <c r="O731" s="6">
        <f t="shared" ca="1" si="131"/>
        <v>0</v>
      </c>
      <c r="P731" s="10">
        <f ca="1">VLOOKUP(C731,Zwangerschapsverlof!$B$80:$B$86,1,1)</f>
        <v>0</v>
      </c>
      <c r="Q731" s="10">
        <f ca="1">INDEX(Zwangerschapsverlof!$C$80:$C$86,R731)</f>
        <v>0</v>
      </c>
      <c r="R731" s="89">
        <f ca="1">MATCH(P731,Zwangerschapsverlof!$B$80:$B$86,0)</f>
        <v>1</v>
      </c>
      <c r="S731" s="6">
        <f t="shared" ca="1" si="132"/>
        <v>0</v>
      </c>
      <c r="T731" s="37">
        <f t="shared" ca="1" si="135"/>
        <v>0</v>
      </c>
      <c r="U731" s="49">
        <f t="shared" si="136"/>
        <v>0</v>
      </c>
      <c r="V731" s="37">
        <f ca="1">IF(AND(H731=0,I731=0,O731=1),INDEX(Zwangerschapsverlof!$B$66:$K$72,N731,3+D731),0)</f>
        <v>0</v>
      </c>
      <c r="W731" s="37">
        <f ca="1">IF(AND(H731=0,I731=0,S731=1),INDEX(Zwangerschapsverlof!$B$80:$K$86,R731,3+D731),0)</f>
        <v>0</v>
      </c>
      <c r="X731" s="110">
        <f t="shared" ca="1" si="137"/>
        <v>18</v>
      </c>
    </row>
    <row r="732" spans="2:24">
      <c r="B732" s="48">
        <f t="shared" ca="1" si="128"/>
        <v>45604</v>
      </c>
      <c r="C732" s="10">
        <f t="shared" ca="1" si="138"/>
        <v>45604</v>
      </c>
      <c r="D732" s="6">
        <f t="shared" ca="1" si="129"/>
        <v>5</v>
      </c>
      <c r="E732" s="10">
        <f ca="1">VLOOKUP(C732,Vakantie!O:O,1,1)</f>
        <v>45584</v>
      </c>
      <c r="F732" s="10">
        <f ca="1">INDEX(Vakantie!P:P,MATCH(E732,Vakantie!O:O,0))</f>
        <v>45592</v>
      </c>
      <c r="G732" s="6" t="str">
        <f ca="1">INDEX(Vakantie!Q:Q,MATCH(E732,Vakantie!O:O,0))</f>
        <v>Herfst</v>
      </c>
      <c r="H732" s="6">
        <f t="shared" ca="1" si="130"/>
        <v>0</v>
      </c>
      <c r="I732" s="6">
        <f ca="1">IFERROR(  MIN(1, VLOOKUP(C732,Vakantie!Z:Z,1,0)   ),0)</f>
        <v>0</v>
      </c>
      <c r="J732" s="6">
        <f t="shared" ca="1" si="133"/>
        <v>0</v>
      </c>
      <c r="K732" s="6">
        <f t="shared" si="134"/>
        <v>0</v>
      </c>
      <c r="L732" s="10">
        <f ca="1">VLOOKUP(C732,Zwangerschapsverlof!$B$66:$B$72,1,1)</f>
        <v>0</v>
      </c>
      <c r="M732" s="10">
        <f ca="1">INDEX(Zwangerschapsverlof!$C$66:$C$72,N732)</f>
        <v>0</v>
      </c>
      <c r="N732" s="89">
        <f ca="1">MATCH(L732,Zwangerschapsverlof!$B$66:$B$72,0)</f>
        <v>1</v>
      </c>
      <c r="O732" s="6">
        <f t="shared" ca="1" si="131"/>
        <v>0</v>
      </c>
      <c r="P732" s="10">
        <f ca="1">VLOOKUP(C732,Zwangerschapsverlof!$B$80:$B$86,1,1)</f>
        <v>0</v>
      </c>
      <c r="Q732" s="10">
        <f ca="1">INDEX(Zwangerschapsverlof!$C$80:$C$86,R732)</f>
        <v>0</v>
      </c>
      <c r="R732" s="89">
        <f ca="1">MATCH(P732,Zwangerschapsverlof!$B$80:$B$86,0)</f>
        <v>1</v>
      </c>
      <c r="S732" s="6">
        <f t="shared" ca="1" si="132"/>
        <v>0</v>
      </c>
      <c r="T732" s="37">
        <f t="shared" ca="1" si="135"/>
        <v>0</v>
      </c>
      <c r="U732" s="49">
        <f t="shared" si="136"/>
        <v>0</v>
      </c>
      <c r="V732" s="37">
        <f ca="1">IF(AND(H732=0,I732=0,O732=1),INDEX(Zwangerschapsverlof!$B$66:$K$72,N732,3+D732),0)</f>
        <v>0</v>
      </c>
      <c r="W732" s="37">
        <f ca="1">IF(AND(H732=0,I732=0,S732=1),INDEX(Zwangerschapsverlof!$B$80:$K$86,R732,3+D732),0)</f>
        <v>0</v>
      </c>
      <c r="X732" s="110">
        <f t="shared" ca="1" si="137"/>
        <v>18</v>
      </c>
    </row>
    <row r="733" spans="2:24">
      <c r="B733" s="48">
        <f t="shared" ref="B733:B796" ca="1" si="139">C733</f>
        <v>45605</v>
      </c>
      <c r="C733" s="10">
        <f t="shared" ca="1" si="138"/>
        <v>45605</v>
      </c>
      <c r="D733" s="6">
        <f t="shared" ref="D733:D796" ca="1" si="140">WEEKDAY(C733,11)</f>
        <v>6</v>
      </c>
      <c r="E733" s="10">
        <f ca="1">VLOOKUP(C733,Vakantie!O:O,1,1)</f>
        <v>45584</v>
      </c>
      <c r="F733" s="10">
        <f ca="1">INDEX(Vakantie!P:P,MATCH(E733,Vakantie!O:O,0))</f>
        <v>45592</v>
      </c>
      <c r="G733" s="6" t="str">
        <f ca="1">INDEX(Vakantie!Q:Q,MATCH(E733,Vakantie!O:O,0))</f>
        <v>Herfst</v>
      </c>
      <c r="H733" s="6">
        <f t="shared" ref="H733:H796" ca="1" si="141">IF(AND(C733&gt;=E733,C733&lt;=F733),1,0)</f>
        <v>0</v>
      </c>
      <c r="I733" s="6">
        <f ca="1">IFERROR(  MIN(1, VLOOKUP(C733,Vakantie!Z:Z,1,0)   ),0)</f>
        <v>0</v>
      </c>
      <c r="J733" s="6">
        <f t="shared" ca="1" si="133"/>
        <v>0</v>
      </c>
      <c r="K733" s="6">
        <f t="shared" si="134"/>
        <v>0</v>
      </c>
      <c r="L733" s="10">
        <f ca="1">VLOOKUP(C733,Zwangerschapsverlof!$B$66:$B$72,1,1)</f>
        <v>0</v>
      </c>
      <c r="M733" s="10">
        <f ca="1">INDEX(Zwangerschapsverlof!$C$66:$C$72,N733)</f>
        <v>0</v>
      </c>
      <c r="N733" s="89">
        <f ca="1">MATCH(L733,Zwangerschapsverlof!$B$66:$B$72,0)</f>
        <v>1</v>
      </c>
      <c r="O733" s="6">
        <f t="shared" ref="O733:O796" ca="1" si="142">IF(AND(C733&gt;=L733,C733&lt;=M733),1,0)</f>
        <v>0</v>
      </c>
      <c r="P733" s="10">
        <f ca="1">VLOOKUP(C733,Zwangerschapsverlof!$B$80:$B$86,1,1)</f>
        <v>0</v>
      </c>
      <c r="Q733" s="10">
        <f ca="1">INDEX(Zwangerschapsverlof!$C$80:$C$86,R733)</f>
        <v>0</v>
      </c>
      <c r="R733" s="89">
        <f ca="1">MATCH(P733,Zwangerschapsverlof!$B$80:$B$86,0)</f>
        <v>1</v>
      </c>
      <c r="S733" s="6">
        <f t="shared" ref="S733:S796" ca="1" si="143">IF(AND(C733&gt;=P733,C733&lt;=Q733),1,0)</f>
        <v>0</v>
      </c>
      <c r="T733" s="37">
        <f t="shared" ca="1" si="135"/>
        <v>0</v>
      </c>
      <c r="U733" s="49">
        <f t="shared" si="136"/>
        <v>0</v>
      </c>
      <c r="V733" s="37">
        <f ca="1">IF(AND(H733=0,I733=0,O733=1),INDEX(Zwangerschapsverlof!$B$66:$K$72,N733,3+D733),0)</f>
        <v>0</v>
      </c>
      <c r="W733" s="37">
        <f ca="1">IF(AND(H733=0,I733=0,S733=1),INDEX(Zwangerschapsverlof!$B$80:$K$86,R733,3+D733),0)</f>
        <v>0</v>
      </c>
      <c r="X733" s="110">
        <f t="shared" ca="1" si="137"/>
        <v>18</v>
      </c>
    </row>
    <row r="734" spans="2:24">
      <c r="B734" s="48">
        <f t="shared" ca="1" si="139"/>
        <v>45606</v>
      </c>
      <c r="C734" s="10">
        <f t="shared" ca="1" si="138"/>
        <v>45606</v>
      </c>
      <c r="D734" s="6">
        <f t="shared" ca="1" si="140"/>
        <v>7</v>
      </c>
      <c r="E734" s="10">
        <f ca="1">VLOOKUP(C734,Vakantie!O:O,1,1)</f>
        <v>45584</v>
      </c>
      <c r="F734" s="10">
        <f ca="1">INDEX(Vakantie!P:P,MATCH(E734,Vakantie!O:O,0))</f>
        <v>45592</v>
      </c>
      <c r="G734" s="6" t="str">
        <f ca="1">INDEX(Vakantie!Q:Q,MATCH(E734,Vakantie!O:O,0))</f>
        <v>Herfst</v>
      </c>
      <c r="H734" s="6">
        <f t="shared" ca="1" si="141"/>
        <v>0</v>
      </c>
      <c r="I734" s="6">
        <f ca="1">IFERROR(  MIN(1, VLOOKUP(C734,Vakantie!Z:Z,1,0)   ),0)</f>
        <v>0</v>
      </c>
      <c r="J734" s="6">
        <f t="shared" ca="1" si="133"/>
        <v>0</v>
      </c>
      <c r="K734" s="6">
        <f t="shared" si="134"/>
        <v>0</v>
      </c>
      <c r="L734" s="10">
        <f ca="1">VLOOKUP(C734,Zwangerschapsverlof!$B$66:$B$72,1,1)</f>
        <v>0</v>
      </c>
      <c r="M734" s="10">
        <f ca="1">INDEX(Zwangerschapsverlof!$C$66:$C$72,N734)</f>
        <v>0</v>
      </c>
      <c r="N734" s="89">
        <f ca="1">MATCH(L734,Zwangerschapsverlof!$B$66:$B$72,0)</f>
        <v>1</v>
      </c>
      <c r="O734" s="6">
        <f t="shared" ca="1" si="142"/>
        <v>0</v>
      </c>
      <c r="P734" s="10">
        <f ca="1">VLOOKUP(C734,Zwangerschapsverlof!$B$80:$B$86,1,1)</f>
        <v>0</v>
      </c>
      <c r="Q734" s="10">
        <f ca="1">INDEX(Zwangerschapsverlof!$C$80:$C$86,R734)</f>
        <v>0</v>
      </c>
      <c r="R734" s="89">
        <f ca="1">MATCH(P734,Zwangerschapsverlof!$B$80:$B$86,0)</f>
        <v>1</v>
      </c>
      <c r="S734" s="6">
        <f t="shared" ca="1" si="143"/>
        <v>0</v>
      </c>
      <c r="T734" s="37">
        <f t="shared" ca="1" si="135"/>
        <v>0</v>
      </c>
      <c r="U734" s="49">
        <f t="shared" si="136"/>
        <v>0</v>
      </c>
      <c r="V734" s="37">
        <f ca="1">IF(AND(H734=0,I734=0,O734=1),INDEX(Zwangerschapsverlof!$B$66:$K$72,N734,3+D734),0)</f>
        <v>0</v>
      </c>
      <c r="W734" s="37">
        <f ca="1">IF(AND(H734=0,I734=0,S734=1),INDEX(Zwangerschapsverlof!$B$80:$K$86,R734,3+D734),0)</f>
        <v>0</v>
      </c>
      <c r="X734" s="110">
        <f t="shared" ca="1" si="137"/>
        <v>18</v>
      </c>
    </row>
    <row r="735" spans="2:24">
      <c r="B735" s="48">
        <f t="shared" ca="1" si="139"/>
        <v>45607</v>
      </c>
      <c r="C735" s="10">
        <f t="shared" ca="1" si="138"/>
        <v>45607</v>
      </c>
      <c r="D735" s="6">
        <f t="shared" ca="1" si="140"/>
        <v>1</v>
      </c>
      <c r="E735" s="10">
        <f ca="1">VLOOKUP(C735,Vakantie!O:O,1,1)</f>
        <v>45584</v>
      </c>
      <c r="F735" s="10">
        <f ca="1">INDEX(Vakantie!P:P,MATCH(E735,Vakantie!O:O,0))</f>
        <v>45592</v>
      </c>
      <c r="G735" s="6" t="str">
        <f ca="1">INDEX(Vakantie!Q:Q,MATCH(E735,Vakantie!O:O,0))</f>
        <v>Herfst</v>
      </c>
      <c r="H735" s="6">
        <f t="shared" ca="1" si="141"/>
        <v>0</v>
      </c>
      <c r="I735" s="6">
        <f ca="1">IFERROR(  MIN(1, VLOOKUP(C735,Vakantie!Z:Z,1,0)   ),0)</f>
        <v>0</v>
      </c>
      <c r="J735" s="6">
        <f t="shared" ca="1" si="133"/>
        <v>0</v>
      </c>
      <c r="K735" s="6">
        <f t="shared" si="134"/>
        <v>0</v>
      </c>
      <c r="L735" s="10">
        <f ca="1">VLOOKUP(C735,Zwangerschapsverlof!$B$66:$B$72,1,1)</f>
        <v>0</v>
      </c>
      <c r="M735" s="10">
        <f ca="1">INDEX(Zwangerschapsverlof!$C$66:$C$72,N735)</f>
        <v>0</v>
      </c>
      <c r="N735" s="89">
        <f ca="1">MATCH(L735,Zwangerschapsverlof!$B$66:$B$72,0)</f>
        <v>1</v>
      </c>
      <c r="O735" s="6">
        <f t="shared" ca="1" si="142"/>
        <v>0</v>
      </c>
      <c r="P735" s="10">
        <f ca="1">VLOOKUP(C735,Zwangerschapsverlof!$B$80:$B$86,1,1)</f>
        <v>0</v>
      </c>
      <c r="Q735" s="10">
        <f ca="1">INDEX(Zwangerschapsverlof!$C$80:$C$86,R735)</f>
        <v>0</v>
      </c>
      <c r="R735" s="89">
        <f ca="1">MATCH(P735,Zwangerschapsverlof!$B$80:$B$86,0)</f>
        <v>1</v>
      </c>
      <c r="S735" s="6">
        <f t="shared" ca="1" si="143"/>
        <v>0</v>
      </c>
      <c r="T735" s="37">
        <f t="shared" ca="1" si="135"/>
        <v>0</v>
      </c>
      <c r="U735" s="49">
        <f t="shared" si="136"/>
        <v>0</v>
      </c>
      <c r="V735" s="37">
        <f ca="1">IF(AND(H735=0,I735=0,O735=1),INDEX(Zwangerschapsverlof!$B$66:$K$72,N735,3+D735),0)</f>
        <v>0</v>
      </c>
      <c r="W735" s="37">
        <f ca="1">IF(AND(H735=0,I735=0,S735=1),INDEX(Zwangerschapsverlof!$B$80:$K$86,R735,3+D735),0)</f>
        <v>0</v>
      </c>
      <c r="X735" s="110">
        <f t="shared" ca="1" si="137"/>
        <v>18</v>
      </c>
    </row>
    <row r="736" spans="2:24">
      <c r="B736" s="48">
        <f t="shared" ca="1" si="139"/>
        <v>45608</v>
      </c>
      <c r="C736" s="10">
        <f t="shared" ca="1" si="138"/>
        <v>45608</v>
      </c>
      <c r="D736" s="6">
        <f t="shared" ca="1" si="140"/>
        <v>2</v>
      </c>
      <c r="E736" s="10">
        <f ca="1">VLOOKUP(C736,Vakantie!O:O,1,1)</f>
        <v>45584</v>
      </c>
      <c r="F736" s="10">
        <f ca="1">INDEX(Vakantie!P:P,MATCH(E736,Vakantie!O:O,0))</f>
        <v>45592</v>
      </c>
      <c r="G736" s="6" t="str">
        <f ca="1">INDEX(Vakantie!Q:Q,MATCH(E736,Vakantie!O:O,0))</f>
        <v>Herfst</v>
      </c>
      <c r="H736" s="6">
        <f t="shared" ca="1" si="141"/>
        <v>0</v>
      </c>
      <c r="I736" s="6">
        <f ca="1">IFERROR(  MIN(1, VLOOKUP(C736,Vakantie!Z:Z,1,0)   ),0)</f>
        <v>0</v>
      </c>
      <c r="J736" s="6">
        <f t="shared" ca="1" si="133"/>
        <v>0</v>
      </c>
      <c r="K736" s="6">
        <f t="shared" si="134"/>
        <v>0</v>
      </c>
      <c r="L736" s="10">
        <f ca="1">VLOOKUP(C736,Zwangerschapsverlof!$B$66:$B$72,1,1)</f>
        <v>0</v>
      </c>
      <c r="M736" s="10">
        <f ca="1">INDEX(Zwangerschapsverlof!$C$66:$C$72,N736)</f>
        <v>0</v>
      </c>
      <c r="N736" s="89">
        <f ca="1">MATCH(L736,Zwangerschapsverlof!$B$66:$B$72,0)</f>
        <v>1</v>
      </c>
      <c r="O736" s="6">
        <f t="shared" ca="1" si="142"/>
        <v>0</v>
      </c>
      <c r="P736" s="10">
        <f ca="1">VLOOKUP(C736,Zwangerschapsverlof!$B$80:$B$86,1,1)</f>
        <v>0</v>
      </c>
      <c r="Q736" s="10">
        <f ca="1">INDEX(Zwangerschapsverlof!$C$80:$C$86,R736)</f>
        <v>0</v>
      </c>
      <c r="R736" s="89">
        <f ca="1">MATCH(P736,Zwangerschapsverlof!$B$80:$B$86,0)</f>
        <v>1</v>
      </c>
      <c r="S736" s="6">
        <f t="shared" ca="1" si="143"/>
        <v>0</v>
      </c>
      <c r="T736" s="37">
        <f t="shared" ca="1" si="135"/>
        <v>0</v>
      </c>
      <c r="U736" s="49">
        <f t="shared" si="136"/>
        <v>0</v>
      </c>
      <c r="V736" s="37">
        <f ca="1">IF(AND(H736=0,I736=0,O736=1),INDEX(Zwangerschapsverlof!$B$66:$K$72,N736,3+D736),0)</f>
        <v>0</v>
      </c>
      <c r="W736" s="37">
        <f ca="1">IF(AND(H736=0,I736=0,S736=1),INDEX(Zwangerschapsverlof!$B$80:$K$86,R736,3+D736),0)</f>
        <v>0</v>
      </c>
      <c r="X736" s="110">
        <f t="shared" ca="1" si="137"/>
        <v>18</v>
      </c>
    </row>
    <row r="737" spans="2:24">
      <c r="B737" s="48">
        <f t="shared" ca="1" si="139"/>
        <v>45609</v>
      </c>
      <c r="C737" s="10">
        <f t="shared" ca="1" si="138"/>
        <v>45609</v>
      </c>
      <c r="D737" s="6">
        <f t="shared" ca="1" si="140"/>
        <v>3</v>
      </c>
      <c r="E737" s="10">
        <f ca="1">VLOOKUP(C737,Vakantie!O:O,1,1)</f>
        <v>45584</v>
      </c>
      <c r="F737" s="10">
        <f ca="1">INDEX(Vakantie!P:P,MATCH(E737,Vakantie!O:O,0))</f>
        <v>45592</v>
      </c>
      <c r="G737" s="6" t="str">
        <f ca="1">INDEX(Vakantie!Q:Q,MATCH(E737,Vakantie!O:O,0))</f>
        <v>Herfst</v>
      </c>
      <c r="H737" s="6">
        <f t="shared" ca="1" si="141"/>
        <v>0</v>
      </c>
      <c r="I737" s="6">
        <f ca="1">IFERROR(  MIN(1, VLOOKUP(C737,Vakantie!Z:Z,1,0)   ),0)</f>
        <v>0</v>
      </c>
      <c r="J737" s="6">
        <f t="shared" ca="1" si="133"/>
        <v>0</v>
      </c>
      <c r="K737" s="6">
        <f t="shared" si="134"/>
        <v>0</v>
      </c>
      <c r="L737" s="10">
        <f ca="1">VLOOKUP(C737,Zwangerschapsverlof!$B$66:$B$72,1,1)</f>
        <v>0</v>
      </c>
      <c r="M737" s="10">
        <f ca="1">INDEX(Zwangerschapsverlof!$C$66:$C$72,N737)</f>
        <v>0</v>
      </c>
      <c r="N737" s="89">
        <f ca="1">MATCH(L737,Zwangerschapsverlof!$B$66:$B$72,0)</f>
        <v>1</v>
      </c>
      <c r="O737" s="6">
        <f t="shared" ca="1" si="142"/>
        <v>0</v>
      </c>
      <c r="P737" s="10">
        <f ca="1">VLOOKUP(C737,Zwangerschapsverlof!$B$80:$B$86,1,1)</f>
        <v>0</v>
      </c>
      <c r="Q737" s="10">
        <f ca="1">INDEX(Zwangerschapsverlof!$C$80:$C$86,R737)</f>
        <v>0</v>
      </c>
      <c r="R737" s="89">
        <f ca="1">MATCH(P737,Zwangerschapsverlof!$B$80:$B$86,0)</f>
        <v>1</v>
      </c>
      <c r="S737" s="6">
        <f t="shared" ca="1" si="143"/>
        <v>0</v>
      </c>
      <c r="T737" s="37">
        <f t="shared" ca="1" si="135"/>
        <v>0</v>
      </c>
      <c r="U737" s="49">
        <f t="shared" si="136"/>
        <v>0</v>
      </c>
      <c r="V737" s="37">
        <f ca="1">IF(AND(H737=0,I737=0,O737=1),INDEX(Zwangerschapsverlof!$B$66:$K$72,N737,3+D737),0)</f>
        <v>0</v>
      </c>
      <c r="W737" s="37">
        <f ca="1">IF(AND(H737=0,I737=0,S737=1),INDEX(Zwangerschapsverlof!$B$80:$K$86,R737,3+D737),0)</f>
        <v>0</v>
      </c>
      <c r="X737" s="110">
        <f t="shared" ca="1" si="137"/>
        <v>18</v>
      </c>
    </row>
    <row r="738" spans="2:24">
      <c r="B738" s="48">
        <f t="shared" ca="1" si="139"/>
        <v>45610</v>
      </c>
      <c r="C738" s="10">
        <f t="shared" ca="1" si="138"/>
        <v>45610</v>
      </c>
      <c r="D738" s="6">
        <f t="shared" ca="1" si="140"/>
        <v>4</v>
      </c>
      <c r="E738" s="10">
        <f ca="1">VLOOKUP(C738,Vakantie!O:O,1,1)</f>
        <v>45584</v>
      </c>
      <c r="F738" s="10">
        <f ca="1">INDEX(Vakantie!P:P,MATCH(E738,Vakantie!O:O,0))</f>
        <v>45592</v>
      </c>
      <c r="G738" s="6" t="str">
        <f ca="1">INDEX(Vakantie!Q:Q,MATCH(E738,Vakantie!O:O,0))</f>
        <v>Herfst</v>
      </c>
      <c r="H738" s="6">
        <f t="shared" ca="1" si="141"/>
        <v>0</v>
      </c>
      <c r="I738" s="6">
        <f ca="1">IFERROR(  MIN(1, VLOOKUP(C738,Vakantie!Z:Z,1,0)   ),0)</f>
        <v>0</v>
      </c>
      <c r="J738" s="6">
        <f t="shared" ca="1" si="133"/>
        <v>0</v>
      </c>
      <c r="K738" s="6">
        <f t="shared" si="134"/>
        <v>0</v>
      </c>
      <c r="L738" s="10">
        <f ca="1">VLOOKUP(C738,Zwangerschapsverlof!$B$66:$B$72,1,1)</f>
        <v>0</v>
      </c>
      <c r="M738" s="10">
        <f ca="1">INDEX(Zwangerschapsverlof!$C$66:$C$72,N738)</f>
        <v>0</v>
      </c>
      <c r="N738" s="89">
        <f ca="1">MATCH(L738,Zwangerschapsverlof!$B$66:$B$72,0)</f>
        <v>1</v>
      </c>
      <c r="O738" s="6">
        <f t="shared" ca="1" si="142"/>
        <v>0</v>
      </c>
      <c r="P738" s="10">
        <f ca="1">VLOOKUP(C738,Zwangerschapsverlof!$B$80:$B$86,1,1)</f>
        <v>0</v>
      </c>
      <c r="Q738" s="10">
        <f ca="1">INDEX(Zwangerschapsverlof!$C$80:$C$86,R738)</f>
        <v>0</v>
      </c>
      <c r="R738" s="89">
        <f ca="1">MATCH(P738,Zwangerschapsverlof!$B$80:$B$86,0)</f>
        <v>1</v>
      </c>
      <c r="S738" s="6">
        <f t="shared" ca="1" si="143"/>
        <v>0</v>
      </c>
      <c r="T738" s="37">
        <f t="shared" ca="1" si="135"/>
        <v>0</v>
      </c>
      <c r="U738" s="49">
        <f t="shared" si="136"/>
        <v>0</v>
      </c>
      <c r="V738" s="37">
        <f ca="1">IF(AND(H738=0,I738=0,O738=1),INDEX(Zwangerschapsverlof!$B$66:$K$72,N738,3+D738),0)</f>
        <v>0</v>
      </c>
      <c r="W738" s="37">
        <f ca="1">IF(AND(H738=0,I738=0,S738=1),INDEX(Zwangerschapsverlof!$B$80:$K$86,R738,3+D738),0)</f>
        <v>0</v>
      </c>
      <c r="X738" s="110">
        <f t="shared" ca="1" si="137"/>
        <v>18</v>
      </c>
    </row>
    <row r="739" spans="2:24">
      <c r="B739" s="48">
        <f t="shared" ca="1" si="139"/>
        <v>45611</v>
      </c>
      <c r="C739" s="10">
        <f t="shared" ca="1" si="138"/>
        <v>45611</v>
      </c>
      <c r="D739" s="6">
        <f t="shared" ca="1" si="140"/>
        <v>5</v>
      </c>
      <c r="E739" s="10">
        <f ca="1">VLOOKUP(C739,Vakantie!O:O,1,1)</f>
        <v>45584</v>
      </c>
      <c r="F739" s="10">
        <f ca="1">INDEX(Vakantie!P:P,MATCH(E739,Vakantie!O:O,0))</f>
        <v>45592</v>
      </c>
      <c r="G739" s="6" t="str">
        <f ca="1">INDEX(Vakantie!Q:Q,MATCH(E739,Vakantie!O:O,0))</f>
        <v>Herfst</v>
      </c>
      <c r="H739" s="6">
        <f t="shared" ca="1" si="141"/>
        <v>0</v>
      </c>
      <c r="I739" s="6">
        <f ca="1">IFERROR(  MIN(1, VLOOKUP(C739,Vakantie!Z:Z,1,0)   ),0)</f>
        <v>0</v>
      </c>
      <c r="J739" s="6">
        <f t="shared" ca="1" si="133"/>
        <v>0</v>
      </c>
      <c r="K739" s="6">
        <f t="shared" si="134"/>
        <v>0</v>
      </c>
      <c r="L739" s="10">
        <f ca="1">VLOOKUP(C739,Zwangerschapsverlof!$B$66:$B$72,1,1)</f>
        <v>0</v>
      </c>
      <c r="M739" s="10">
        <f ca="1">INDEX(Zwangerschapsverlof!$C$66:$C$72,N739)</f>
        <v>0</v>
      </c>
      <c r="N739" s="89">
        <f ca="1">MATCH(L739,Zwangerschapsverlof!$B$66:$B$72,0)</f>
        <v>1</v>
      </c>
      <c r="O739" s="6">
        <f t="shared" ca="1" si="142"/>
        <v>0</v>
      </c>
      <c r="P739" s="10">
        <f ca="1">VLOOKUP(C739,Zwangerschapsverlof!$B$80:$B$86,1,1)</f>
        <v>0</v>
      </c>
      <c r="Q739" s="10">
        <f ca="1">INDEX(Zwangerschapsverlof!$C$80:$C$86,R739)</f>
        <v>0</v>
      </c>
      <c r="R739" s="89">
        <f ca="1">MATCH(P739,Zwangerschapsverlof!$B$80:$B$86,0)</f>
        <v>1</v>
      </c>
      <c r="S739" s="6">
        <f t="shared" ca="1" si="143"/>
        <v>0</v>
      </c>
      <c r="T739" s="37">
        <f t="shared" ca="1" si="135"/>
        <v>0</v>
      </c>
      <c r="U739" s="49">
        <f t="shared" si="136"/>
        <v>0</v>
      </c>
      <c r="V739" s="37">
        <f ca="1">IF(AND(H739=0,I739=0,O739=1),INDEX(Zwangerschapsverlof!$B$66:$K$72,N739,3+D739),0)</f>
        <v>0</v>
      </c>
      <c r="W739" s="37">
        <f ca="1">IF(AND(H739=0,I739=0,S739=1),INDEX(Zwangerschapsverlof!$B$80:$K$86,R739,3+D739),0)</f>
        <v>0</v>
      </c>
      <c r="X739" s="110">
        <f t="shared" ca="1" si="137"/>
        <v>18</v>
      </c>
    </row>
    <row r="740" spans="2:24">
      <c r="B740" s="48">
        <f t="shared" ca="1" si="139"/>
        <v>45612</v>
      </c>
      <c r="C740" s="10">
        <f t="shared" ca="1" si="138"/>
        <v>45612</v>
      </c>
      <c r="D740" s="6">
        <f t="shared" ca="1" si="140"/>
        <v>6</v>
      </c>
      <c r="E740" s="10">
        <f ca="1">VLOOKUP(C740,Vakantie!O:O,1,1)</f>
        <v>45584</v>
      </c>
      <c r="F740" s="10">
        <f ca="1">INDEX(Vakantie!P:P,MATCH(E740,Vakantie!O:O,0))</f>
        <v>45592</v>
      </c>
      <c r="G740" s="6" t="str">
        <f ca="1">INDEX(Vakantie!Q:Q,MATCH(E740,Vakantie!O:O,0))</f>
        <v>Herfst</v>
      </c>
      <c r="H740" s="6">
        <f t="shared" ca="1" si="141"/>
        <v>0</v>
      </c>
      <c r="I740" s="6">
        <f ca="1">IFERROR(  MIN(1, VLOOKUP(C740,Vakantie!Z:Z,1,0)   ),0)</f>
        <v>0</v>
      </c>
      <c r="J740" s="6">
        <f t="shared" ca="1" si="133"/>
        <v>0</v>
      </c>
      <c r="K740" s="6">
        <f t="shared" si="134"/>
        <v>0</v>
      </c>
      <c r="L740" s="10">
        <f ca="1">VLOOKUP(C740,Zwangerschapsverlof!$B$66:$B$72,1,1)</f>
        <v>0</v>
      </c>
      <c r="M740" s="10">
        <f ca="1">INDEX(Zwangerschapsverlof!$C$66:$C$72,N740)</f>
        <v>0</v>
      </c>
      <c r="N740" s="89">
        <f ca="1">MATCH(L740,Zwangerschapsverlof!$B$66:$B$72,0)</f>
        <v>1</v>
      </c>
      <c r="O740" s="6">
        <f t="shared" ca="1" si="142"/>
        <v>0</v>
      </c>
      <c r="P740" s="10">
        <f ca="1">VLOOKUP(C740,Zwangerschapsverlof!$B$80:$B$86,1,1)</f>
        <v>0</v>
      </c>
      <c r="Q740" s="10">
        <f ca="1">INDEX(Zwangerschapsverlof!$C$80:$C$86,R740)</f>
        <v>0</v>
      </c>
      <c r="R740" s="89">
        <f ca="1">MATCH(P740,Zwangerschapsverlof!$B$80:$B$86,0)</f>
        <v>1</v>
      </c>
      <c r="S740" s="6">
        <f t="shared" ca="1" si="143"/>
        <v>0</v>
      </c>
      <c r="T740" s="37">
        <f t="shared" ca="1" si="135"/>
        <v>0</v>
      </c>
      <c r="U740" s="49">
        <f t="shared" si="136"/>
        <v>0</v>
      </c>
      <c r="V740" s="37">
        <f ca="1">IF(AND(H740=0,I740=0,O740=1),INDEX(Zwangerschapsverlof!$B$66:$K$72,N740,3+D740),0)</f>
        <v>0</v>
      </c>
      <c r="W740" s="37">
        <f ca="1">IF(AND(H740=0,I740=0,S740=1),INDEX(Zwangerschapsverlof!$B$80:$K$86,R740,3+D740),0)</f>
        <v>0</v>
      </c>
      <c r="X740" s="110">
        <f t="shared" ca="1" si="137"/>
        <v>18</v>
      </c>
    </row>
    <row r="741" spans="2:24">
      <c r="B741" s="48">
        <f t="shared" ca="1" si="139"/>
        <v>45613</v>
      </c>
      <c r="C741" s="10">
        <f t="shared" ca="1" si="138"/>
        <v>45613</v>
      </c>
      <c r="D741" s="6">
        <f t="shared" ca="1" si="140"/>
        <v>7</v>
      </c>
      <c r="E741" s="10">
        <f ca="1">VLOOKUP(C741,Vakantie!O:O,1,1)</f>
        <v>45584</v>
      </c>
      <c r="F741" s="10">
        <f ca="1">INDEX(Vakantie!P:P,MATCH(E741,Vakantie!O:O,0))</f>
        <v>45592</v>
      </c>
      <c r="G741" s="6" t="str">
        <f ca="1">INDEX(Vakantie!Q:Q,MATCH(E741,Vakantie!O:O,0))</f>
        <v>Herfst</v>
      </c>
      <c r="H741" s="6">
        <f t="shared" ca="1" si="141"/>
        <v>0</v>
      </c>
      <c r="I741" s="6">
        <f ca="1">IFERROR(  MIN(1, VLOOKUP(C741,Vakantie!Z:Z,1,0)   ),0)</f>
        <v>0</v>
      </c>
      <c r="J741" s="6">
        <f t="shared" ca="1" si="133"/>
        <v>0</v>
      </c>
      <c r="K741" s="6">
        <f t="shared" si="134"/>
        <v>0</v>
      </c>
      <c r="L741" s="10">
        <f ca="1">VLOOKUP(C741,Zwangerschapsverlof!$B$66:$B$72,1,1)</f>
        <v>0</v>
      </c>
      <c r="M741" s="10">
        <f ca="1">INDEX(Zwangerschapsverlof!$C$66:$C$72,N741)</f>
        <v>0</v>
      </c>
      <c r="N741" s="89">
        <f ca="1">MATCH(L741,Zwangerschapsverlof!$B$66:$B$72,0)</f>
        <v>1</v>
      </c>
      <c r="O741" s="6">
        <f t="shared" ca="1" si="142"/>
        <v>0</v>
      </c>
      <c r="P741" s="10">
        <f ca="1">VLOOKUP(C741,Zwangerschapsverlof!$B$80:$B$86,1,1)</f>
        <v>0</v>
      </c>
      <c r="Q741" s="10">
        <f ca="1">INDEX(Zwangerschapsverlof!$C$80:$C$86,R741)</f>
        <v>0</v>
      </c>
      <c r="R741" s="89">
        <f ca="1">MATCH(P741,Zwangerschapsverlof!$B$80:$B$86,0)</f>
        <v>1</v>
      </c>
      <c r="S741" s="6">
        <f t="shared" ca="1" si="143"/>
        <v>0</v>
      </c>
      <c r="T741" s="37">
        <f t="shared" ca="1" si="135"/>
        <v>0</v>
      </c>
      <c r="U741" s="49">
        <f t="shared" si="136"/>
        <v>0</v>
      </c>
      <c r="V741" s="37">
        <f ca="1">IF(AND(H741=0,I741=0,O741=1),INDEX(Zwangerschapsverlof!$B$66:$K$72,N741,3+D741),0)</f>
        <v>0</v>
      </c>
      <c r="W741" s="37">
        <f ca="1">IF(AND(H741=0,I741=0,S741=1),INDEX(Zwangerschapsverlof!$B$80:$K$86,R741,3+D741),0)</f>
        <v>0</v>
      </c>
      <c r="X741" s="110">
        <f t="shared" ca="1" si="137"/>
        <v>18</v>
      </c>
    </row>
    <row r="742" spans="2:24">
      <c r="B742" s="48">
        <f t="shared" ca="1" si="139"/>
        <v>45614</v>
      </c>
      <c r="C742" s="10">
        <f t="shared" ca="1" si="138"/>
        <v>45614</v>
      </c>
      <c r="D742" s="6">
        <f t="shared" ca="1" si="140"/>
        <v>1</v>
      </c>
      <c r="E742" s="10">
        <f ca="1">VLOOKUP(C742,Vakantie!O:O,1,1)</f>
        <v>45584</v>
      </c>
      <c r="F742" s="10">
        <f ca="1">INDEX(Vakantie!P:P,MATCH(E742,Vakantie!O:O,0))</f>
        <v>45592</v>
      </c>
      <c r="G742" s="6" t="str">
        <f ca="1">INDEX(Vakantie!Q:Q,MATCH(E742,Vakantie!O:O,0))</f>
        <v>Herfst</v>
      </c>
      <c r="H742" s="6">
        <f t="shared" ca="1" si="141"/>
        <v>0</v>
      </c>
      <c r="I742" s="6">
        <f ca="1">IFERROR(  MIN(1, VLOOKUP(C742,Vakantie!Z:Z,1,0)   ),0)</f>
        <v>0</v>
      </c>
      <c r="J742" s="6">
        <f t="shared" ca="1" si="133"/>
        <v>0</v>
      </c>
      <c r="K742" s="6">
        <f t="shared" si="134"/>
        <v>0</v>
      </c>
      <c r="L742" s="10">
        <f ca="1">VLOOKUP(C742,Zwangerschapsverlof!$B$66:$B$72,1,1)</f>
        <v>0</v>
      </c>
      <c r="M742" s="10">
        <f ca="1">INDEX(Zwangerschapsverlof!$C$66:$C$72,N742)</f>
        <v>0</v>
      </c>
      <c r="N742" s="89">
        <f ca="1">MATCH(L742,Zwangerschapsverlof!$B$66:$B$72,0)</f>
        <v>1</v>
      </c>
      <c r="O742" s="6">
        <f t="shared" ca="1" si="142"/>
        <v>0</v>
      </c>
      <c r="P742" s="10">
        <f ca="1">VLOOKUP(C742,Zwangerschapsverlof!$B$80:$B$86,1,1)</f>
        <v>0</v>
      </c>
      <c r="Q742" s="10">
        <f ca="1">INDEX(Zwangerschapsverlof!$C$80:$C$86,R742)</f>
        <v>0</v>
      </c>
      <c r="R742" s="89">
        <f ca="1">MATCH(P742,Zwangerschapsverlof!$B$80:$B$86,0)</f>
        <v>1</v>
      </c>
      <c r="S742" s="6">
        <f t="shared" ca="1" si="143"/>
        <v>0</v>
      </c>
      <c r="T742" s="37">
        <f t="shared" ca="1" si="135"/>
        <v>0</v>
      </c>
      <c r="U742" s="49">
        <f t="shared" si="136"/>
        <v>0</v>
      </c>
      <c r="V742" s="37">
        <f ca="1">IF(AND(H742=0,I742=0,O742=1),INDEX(Zwangerschapsverlof!$B$66:$K$72,N742,3+D742),0)</f>
        <v>0</v>
      </c>
      <c r="W742" s="37">
        <f ca="1">IF(AND(H742=0,I742=0,S742=1),INDEX(Zwangerschapsverlof!$B$80:$K$86,R742,3+D742),0)</f>
        <v>0</v>
      </c>
      <c r="X742" s="110">
        <f t="shared" ca="1" si="137"/>
        <v>18</v>
      </c>
    </row>
    <row r="743" spans="2:24">
      <c r="B743" s="48">
        <f t="shared" ca="1" si="139"/>
        <v>45615</v>
      </c>
      <c r="C743" s="10">
        <f t="shared" ca="1" si="138"/>
        <v>45615</v>
      </c>
      <c r="D743" s="6">
        <f t="shared" ca="1" si="140"/>
        <v>2</v>
      </c>
      <c r="E743" s="10">
        <f ca="1">VLOOKUP(C743,Vakantie!O:O,1,1)</f>
        <v>45584</v>
      </c>
      <c r="F743" s="10">
        <f ca="1">INDEX(Vakantie!P:P,MATCH(E743,Vakantie!O:O,0))</f>
        <v>45592</v>
      </c>
      <c r="G743" s="6" t="str">
        <f ca="1">INDEX(Vakantie!Q:Q,MATCH(E743,Vakantie!O:O,0))</f>
        <v>Herfst</v>
      </c>
      <c r="H743" s="6">
        <f t="shared" ca="1" si="141"/>
        <v>0</v>
      </c>
      <c r="I743" s="6">
        <f ca="1">IFERROR(  MIN(1, VLOOKUP(C743,Vakantie!Z:Z,1,0)   ),0)</f>
        <v>0</v>
      </c>
      <c r="J743" s="6">
        <f t="shared" ca="1" si="133"/>
        <v>0</v>
      </c>
      <c r="K743" s="6">
        <f t="shared" si="134"/>
        <v>0</v>
      </c>
      <c r="L743" s="10">
        <f ca="1">VLOOKUP(C743,Zwangerschapsverlof!$B$66:$B$72,1,1)</f>
        <v>0</v>
      </c>
      <c r="M743" s="10">
        <f ca="1">INDEX(Zwangerschapsverlof!$C$66:$C$72,N743)</f>
        <v>0</v>
      </c>
      <c r="N743" s="89">
        <f ca="1">MATCH(L743,Zwangerschapsverlof!$B$66:$B$72,0)</f>
        <v>1</v>
      </c>
      <c r="O743" s="6">
        <f t="shared" ca="1" si="142"/>
        <v>0</v>
      </c>
      <c r="P743" s="10">
        <f ca="1">VLOOKUP(C743,Zwangerschapsverlof!$B$80:$B$86,1,1)</f>
        <v>0</v>
      </c>
      <c r="Q743" s="10">
        <f ca="1">INDEX(Zwangerschapsverlof!$C$80:$C$86,R743)</f>
        <v>0</v>
      </c>
      <c r="R743" s="89">
        <f ca="1">MATCH(P743,Zwangerschapsverlof!$B$80:$B$86,0)</f>
        <v>1</v>
      </c>
      <c r="S743" s="6">
        <f t="shared" ca="1" si="143"/>
        <v>0</v>
      </c>
      <c r="T743" s="37">
        <f t="shared" ca="1" si="135"/>
        <v>0</v>
      </c>
      <c r="U743" s="49">
        <f t="shared" si="136"/>
        <v>0</v>
      </c>
      <c r="V743" s="37">
        <f ca="1">IF(AND(H743=0,I743=0,O743=1),INDEX(Zwangerschapsverlof!$B$66:$K$72,N743,3+D743),0)</f>
        <v>0</v>
      </c>
      <c r="W743" s="37">
        <f ca="1">IF(AND(H743=0,I743=0,S743=1),INDEX(Zwangerschapsverlof!$B$80:$K$86,R743,3+D743),0)</f>
        <v>0</v>
      </c>
      <c r="X743" s="110">
        <f t="shared" ca="1" si="137"/>
        <v>18</v>
      </c>
    </row>
    <row r="744" spans="2:24">
      <c r="B744" s="48">
        <f t="shared" ca="1" si="139"/>
        <v>45616</v>
      </c>
      <c r="C744" s="10">
        <f t="shared" ca="1" si="138"/>
        <v>45616</v>
      </c>
      <c r="D744" s="6">
        <f t="shared" ca="1" si="140"/>
        <v>3</v>
      </c>
      <c r="E744" s="10">
        <f ca="1">VLOOKUP(C744,Vakantie!O:O,1,1)</f>
        <v>45584</v>
      </c>
      <c r="F744" s="10">
        <f ca="1">INDEX(Vakantie!P:P,MATCH(E744,Vakantie!O:O,0))</f>
        <v>45592</v>
      </c>
      <c r="G744" s="6" t="str">
        <f ca="1">INDEX(Vakantie!Q:Q,MATCH(E744,Vakantie!O:O,0))</f>
        <v>Herfst</v>
      </c>
      <c r="H744" s="6">
        <f t="shared" ca="1" si="141"/>
        <v>0</v>
      </c>
      <c r="I744" s="6">
        <f ca="1">IFERROR(  MIN(1, VLOOKUP(C744,Vakantie!Z:Z,1,0)   ),0)</f>
        <v>0</v>
      </c>
      <c r="J744" s="6">
        <f t="shared" ca="1" si="133"/>
        <v>0</v>
      </c>
      <c r="K744" s="6">
        <f t="shared" si="134"/>
        <v>0</v>
      </c>
      <c r="L744" s="10">
        <f ca="1">VLOOKUP(C744,Zwangerschapsverlof!$B$66:$B$72,1,1)</f>
        <v>0</v>
      </c>
      <c r="M744" s="10">
        <f ca="1">INDEX(Zwangerschapsverlof!$C$66:$C$72,N744)</f>
        <v>0</v>
      </c>
      <c r="N744" s="89">
        <f ca="1">MATCH(L744,Zwangerschapsverlof!$B$66:$B$72,0)</f>
        <v>1</v>
      </c>
      <c r="O744" s="6">
        <f t="shared" ca="1" si="142"/>
        <v>0</v>
      </c>
      <c r="P744" s="10">
        <f ca="1">VLOOKUP(C744,Zwangerschapsverlof!$B$80:$B$86,1,1)</f>
        <v>0</v>
      </c>
      <c r="Q744" s="10">
        <f ca="1">INDEX(Zwangerschapsverlof!$C$80:$C$86,R744)</f>
        <v>0</v>
      </c>
      <c r="R744" s="89">
        <f ca="1">MATCH(P744,Zwangerschapsverlof!$B$80:$B$86,0)</f>
        <v>1</v>
      </c>
      <c r="S744" s="6">
        <f t="shared" ca="1" si="143"/>
        <v>0</v>
      </c>
      <c r="T744" s="37">
        <f t="shared" ca="1" si="135"/>
        <v>0</v>
      </c>
      <c r="U744" s="49">
        <f t="shared" si="136"/>
        <v>0</v>
      </c>
      <c r="V744" s="37">
        <f ca="1">IF(AND(H744=0,I744=0,O744=1),INDEX(Zwangerschapsverlof!$B$66:$K$72,N744,3+D744),0)</f>
        <v>0</v>
      </c>
      <c r="W744" s="37">
        <f ca="1">IF(AND(H744=0,I744=0,S744=1),INDEX(Zwangerschapsverlof!$B$80:$K$86,R744,3+D744),0)</f>
        <v>0</v>
      </c>
      <c r="X744" s="110">
        <f t="shared" ca="1" si="137"/>
        <v>18</v>
      </c>
    </row>
    <row r="745" spans="2:24">
      <c r="B745" s="48">
        <f t="shared" ca="1" si="139"/>
        <v>45617</v>
      </c>
      <c r="C745" s="10">
        <f t="shared" ca="1" si="138"/>
        <v>45617</v>
      </c>
      <c r="D745" s="6">
        <f t="shared" ca="1" si="140"/>
        <v>4</v>
      </c>
      <c r="E745" s="10">
        <f ca="1">VLOOKUP(C745,Vakantie!O:O,1,1)</f>
        <v>45584</v>
      </c>
      <c r="F745" s="10">
        <f ca="1">INDEX(Vakantie!P:P,MATCH(E745,Vakantie!O:O,0))</f>
        <v>45592</v>
      </c>
      <c r="G745" s="6" t="str">
        <f ca="1">INDEX(Vakantie!Q:Q,MATCH(E745,Vakantie!O:O,0))</f>
        <v>Herfst</v>
      </c>
      <c r="H745" s="6">
        <f t="shared" ca="1" si="141"/>
        <v>0</v>
      </c>
      <c r="I745" s="6">
        <f ca="1">IFERROR(  MIN(1, VLOOKUP(C745,Vakantie!Z:Z,1,0)   ),0)</f>
        <v>0</v>
      </c>
      <c r="J745" s="6">
        <f t="shared" ca="1" si="133"/>
        <v>0</v>
      </c>
      <c r="K745" s="6">
        <f t="shared" si="134"/>
        <v>0</v>
      </c>
      <c r="L745" s="10">
        <f ca="1">VLOOKUP(C745,Zwangerschapsverlof!$B$66:$B$72,1,1)</f>
        <v>0</v>
      </c>
      <c r="M745" s="10">
        <f ca="1">INDEX(Zwangerschapsverlof!$C$66:$C$72,N745)</f>
        <v>0</v>
      </c>
      <c r="N745" s="89">
        <f ca="1">MATCH(L745,Zwangerschapsverlof!$B$66:$B$72,0)</f>
        <v>1</v>
      </c>
      <c r="O745" s="6">
        <f t="shared" ca="1" si="142"/>
        <v>0</v>
      </c>
      <c r="P745" s="10">
        <f ca="1">VLOOKUP(C745,Zwangerschapsverlof!$B$80:$B$86,1,1)</f>
        <v>0</v>
      </c>
      <c r="Q745" s="10">
        <f ca="1">INDEX(Zwangerschapsverlof!$C$80:$C$86,R745)</f>
        <v>0</v>
      </c>
      <c r="R745" s="89">
        <f ca="1">MATCH(P745,Zwangerschapsverlof!$B$80:$B$86,0)</f>
        <v>1</v>
      </c>
      <c r="S745" s="6">
        <f t="shared" ca="1" si="143"/>
        <v>0</v>
      </c>
      <c r="T745" s="37">
        <f t="shared" ca="1" si="135"/>
        <v>0</v>
      </c>
      <c r="U745" s="49">
        <f t="shared" si="136"/>
        <v>0</v>
      </c>
      <c r="V745" s="37">
        <f ca="1">IF(AND(H745=0,I745=0,O745=1),INDEX(Zwangerschapsverlof!$B$66:$K$72,N745,3+D745),0)</f>
        <v>0</v>
      </c>
      <c r="W745" s="37">
        <f ca="1">IF(AND(H745=0,I745=0,S745=1),INDEX(Zwangerschapsverlof!$B$80:$K$86,R745,3+D745),0)</f>
        <v>0</v>
      </c>
      <c r="X745" s="110">
        <f t="shared" ca="1" si="137"/>
        <v>18</v>
      </c>
    </row>
    <row r="746" spans="2:24">
      <c r="B746" s="48">
        <f t="shared" ca="1" si="139"/>
        <v>45618</v>
      </c>
      <c r="C746" s="10">
        <f t="shared" ca="1" si="138"/>
        <v>45618</v>
      </c>
      <c r="D746" s="6">
        <f t="shared" ca="1" si="140"/>
        <v>5</v>
      </c>
      <c r="E746" s="10">
        <f ca="1">VLOOKUP(C746,Vakantie!O:O,1,1)</f>
        <v>45584</v>
      </c>
      <c r="F746" s="10">
        <f ca="1">INDEX(Vakantie!P:P,MATCH(E746,Vakantie!O:O,0))</f>
        <v>45592</v>
      </c>
      <c r="G746" s="6" t="str">
        <f ca="1">INDEX(Vakantie!Q:Q,MATCH(E746,Vakantie!O:O,0))</f>
        <v>Herfst</v>
      </c>
      <c r="H746" s="6">
        <f t="shared" ca="1" si="141"/>
        <v>0</v>
      </c>
      <c r="I746" s="6">
        <f ca="1">IFERROR(  MIN(1, VLOOKUP(C746,Vakantie!Z:Z,1,0)   ),0)</f>
        <v>0</v>
      </c>
      <c r="J746" s="6">
        <f t="shared" ca="1" si="133"/>
        <v>0</v>
      </c>
      <c r="K746" s="6">
        <f t="shared" si="134"/>
        <v>0</v>
      </c>
      <c r="L746" s="10">
        <f ca="1">VLOOKUP(C746,Zwangerschapsverlof!$B$66:$B$72,1,1)</f>
        <v>0</v>
      </c>
      <c r="M746" s="10">
        <f ca="1">INDEX(Zwangerschapsverlof!$C$66:$C$72,N746)</f>
        <v>0</v>
      </c>
      <c r="N746" s="89">
        <f ca="1">MATCH(L746,Zwangerschapsverlof!$B$66:$B$72,0)</f>
        <v>1</v>
      </c>
      <c r="O746" s="6">
        <f t="shared" ca="1" si="142"/>
        <v>0</v>
      </c>
      <c r="P746" s="10">
        <f ca="1">VLOOKUP(C746,Zwangerschapsverlof!$B$80:$B$86,1,1)</f>
        <v>0</v>
      </c>
      <c r="Q746" s="10">
        <f ca="1">INDEX(Zwangerschapsverlof!$C$80:$C$86,R746)</f>
        <v>0</v>
      </c>
      <c r="R746" s="89">
        <f ca="1">MATCH(P746,Zwangerschapsverlof!$B$80:$B$86,0)</f>
        <v>1</v>
      </c>
      <c r="S746" s="6">
        <f t="shared" ca="1" si="143"/>
        <v>0</v>
      </c>
      <c r="T746" s="37">
        <f t="shared" ca="1" si="135"/>
        <v>0</v>
      </c>
      <c r="U746" s="49">
        <f t="shared" si="136"/>
        <v>0</v>
      </c>
      <c r="V746" s="37">
        <f ca="1">IF(AND(H746=0,I746=0,O746=1),INDEX(Zwangerschapsverlof!$B$66:$K$72,N746,3+D746),0)</f>
        <v>0</v>
      </c>
      <c r="W746" s="37">
        <f ca="1">IF(AND(H746=0,I746=0,S746=1),INDEX(Zwangerschapsverlof!$B$80:$K$86,R746,3+D746),0)</f>
        <v>0</v>
      </c>
      <c r="X746" s="110">
        <f t="shared" ca="1" si="137"/>
        <v>18</v>
      </c>
    </row>
    <row r="747" spans="2:24">
      <c r="B747" s="48">
        <f t="shared" ca="1" si="139"/>
        <v>45619</v>
      </c>
      <c r="C747" s="10">
        <f t="shared" ca="1" si="138"/>
        <v>45619</v>
      </c>
      <c r="D747" s="6">
        <f t="shared" ca="1" si="140"/>
        <v>6</v>
      </c>
      <c r="E747" s="10">
        <f ca="1">VLOOKUP(C747,Vakantie!O:O,1,1)</f>
        <v>45584</v>
      </c>
      <c r="F747" s="10">
        <f ca="1">INDEX(Vakantie!P:P,MATCH(E747,Vakantie!O:O,0))</f>
        <v>45592</v>
      </c>
      <c r="G747" s="6" t="str">
        <f ca="1">INDEX(Vakantie!Q:Q,MATCH(E747,Vakantie!O:O,0))</f>
        <v>Herfst</v>
      </c>
      <c r="H747" s="6">
        <f t="shared" ca="1" si="141"/>
        <v>0</v>
      </c>
      <c r="I747" s="6">
        <f ca="1">IFERROR(  MIN(1, VLOOKUP(C747,Vakantie!Z:Z,1,0)   ),0)</f>
        <v>0</v>
      </c>
      <c r="J747" s="6">
        <f t="shared" ca="1" si="133"/>
        <v>0</v>
      </c>
      <c r="K747" s="6">
        <f t="shared" si="134"/>
        <v>0</v>
      </c>
      <c r="L747" s="10">
        <f ca="1">VLOOKUP(C747,Zwangerschapsverlof!$B$66:$B$72,1,1)</f>
        <v>0</v>
      </c>
      <c r="M747" s="10">
        <f ca="1">INDEX(Zwangerschapsverlof!$C$66:$C$72,N747)</f>
        <v>0</v>
      </c>
      <c r="N747" s="89">
        <f ca="1">MATCH(L747,Zwangerschapsverlof!$B$66:$B$72,0)</f>
        <v>1</v>
      </c>
      <c r="O747" s="6">
        <f t="shared" ca="1" si="142"/>
        <v>0</v>
      </c>
      <c r="P747" s="10">
        <f ca="1">VLOOKUP(C747,Zwangerschapsverlof!$B$80:$B$86,1,1)</f>
        <v>0</v>
      </c>
      <c r="Q747" s="10">
        <f ca="1">INDEX(Zwangerschapsverlof!$C$80:$C$86,R747)</f>
        <v>0</v>
      </c>
      <c r="R747" s="89">
        <f ca="1">MATCH(P747,Zwangerschapsverlof!$B$80:$B$86,0)</f>
        <v>1</v>
      </c>
      <c r="S747" s="6">
        <f t="shared" ca="1" si="143"/>
        <v>0</v>
      </c>
      <c r="T747" s="37">
        <f t="shared" ca="1" si="135"/>
        <v>0</v>
      </c>
      <c r="U747" s="49">
        <f t="shared" si="136"/>
        <v>0</v>
      </c>
      <c r="V747" s="37">
        <f ca="1">IF(AND(H747=0,I747=0,O747=1),INDEX(Zwangerschapsverlof!$B$66:$K$72,N747,3+D747),0)</f>
        <v>0</v>
      </c>
      <c r="W747" s="37">
        <f ca="1">IF(AND(H747=0,I747=0,S747=1),INDEX(Zwangerschapsverlof!$B$80:$K$86,R747,3+D747),0)</f>
        <v>0</v>
      </c>
      <c r="X747" s="110">
        <f t="shared" ca="1" si="137"/>
        <v>18</v>
      </c>
    </row>
    <row r="748" spans="2:24">
      <c r="B748" s="48">
        <f t="shared" ca="1" si="139"/>
        <v>45620</v>
      </c>
      <c r="C748" s="10">
        <f t="shared" ca="1" si="138"/>
        <v>45620</v>
      </c>
      <c r="D748" s="6">
        <f t="shared" ca="1" si="140"/>
        <v>7</v>
      </c>
      <c r="E748" s="10">
        <f ca="1">VLOOKUP(C748,Vakantie!O:O,1,1)</f>
        <v>45584</v>
      </c>
      <c r="F748" s="10">
        <f ca="1">INDEX(Vakantie!P:P,MATCH(E748,Vakantie!O:O,0))</f>
        <v>45592</v>
      </c>
      <c r="G748" s="6" t="str">
        <f ca="1">INDEX(Vakantie!Q:Q,MATCH(E748,Vakantie!O:O,0))</f>
        <v>Herfst</v>
      </c>
      <c r="H748" s="6">
        <f t="shared" ca="1" si="141"/>
        <v>0</v>
      </c>
      <c r="I748" s="6">
        <f ca="1">IFERROR(  MIN(1, VLOOKUP(C748,Vakantie!Z:Z,1,0)   ),0)</f>
        <v>0</v>
      </c>
      <c r="J748" s="6">
        <f t="shared" ca="1" si="133"/>
        <v>0</v>
      </c>
      <c r="K748" s="6">
        <f t="shared" si="134"/>
        <v>0</v>
      </c>
      <c r="L748" s="10">
        <f ca="1">VLOOKUP(C748,Zwangerschapsverlof!$B$66:$B$72,1,1)</f>
        <v>0</v>
      </c>
      <c r="M748" s="10">
        <f ca="1">INDEX(Zwangerschapsverlof!$C$66:$C$72,N748)</f>
        <v>0</v>
      </c>
      <c r="N748" s="89">
        <f ca="1">MATCH(L748,Zwangerschapsverlof!$B$66:$B$72,0)</f>
        <v>1</v>
      </c>
      <c r="O748" s="6">
        <f t="shared" ca="1" si="142"/>
        <v>0</v>
      </c>
      <c r="P748" s="10">
        <f ca="1">VLOOKUP(C748,Zwangerschapsverlof!$B$80:$B$86,1,1)</f>
        <v>0</v>
      </c>
      <c r="Q748" s="10">
        <f ca="1">INDEX(Zwangerschapsverlof!$C$80:$C$86,R748)</f>
        <v>0</v>
      </c>
      <c r="R748" s="89">
        <f ca="1">MATCH(P748,Zwangerschapsverlof!$B$80:$B$86,0)</f>
        <v>1</v>
      </c>
      <c r="S748" s="6">
        <f t="shared" ca="1" si="143"/>
        <v>0</v>
      </c>
      <c r="T748" s="37">
        <f t="shared" ca="1" si="135"/>
        <v>0</v>
      </c>
      <c r="U748" s="49">
        <f t="shared" si="136"/>
        <v>0</v>
      </c>
      <c r="V748" s="37">
        <f ca="1">IF(AND(H748=0,I748=0,O748=1),INDEX(Zwangerschapsverlof!$B$66:$K$72,N748,3+D748),0)</f>
        <v>0</v>
      </c>
      <c r="W748" s="37">
        <f ca="1">IF(AND(H748=0,I748=0,S748=1),INDEX(Zwangerschapsverlof!$B$80:$K$86,R748,3+D748),0)</f>
        <v>0</v>
      </c>
      <c r="X748" s="110">
        <f t="shared" ca="1" si="137"/>
        <v>18</v>
      </c>
    </row>
    <row r="749" spans="2:24">
      <c r="B749" s="48">
        <f t="shared" ca="1" si="139"/>
        <v>45621</v>
      </c>
      <c r="C749" s="10">
        <f t="shared" ca="1" si="138"/>
        <v>45621</v>
      </c>
      <c r="D749" s="6">
        <f t="shared" ca="1" si="140"/>
        <v>1</v>
      </c>
      <c r="E749" s="10">
        <f ca="1">VLOOKUP(C749,Vakantie!O:O,1,1)</f>
        <v>45584</v>
      </c>
      <c r="F749" s="10">
        <f ca="1">INDEX(Vakantie!P:P,MATCH(E749,Vakantie!O:O,0))</f>
        <v>45592</v>
      </c>
      <c r="G749" s="6" t="str">
        <f ca="1">INDEX(Vakantie!Q:Q,MATCH(E749,Vakantie!O:O,0))</f>
        <v>Herfst</v>
      </c>
      <c r="H749" s="6">
        <f t="shared" ca="1" si="141"/>
        <v>0</v>
      </c>
      <c r="I749" s="6">
        <f ca="1">IFERROR(  MIN(1, VLOOKUP(C749,Vakantie!Z:Z,1,0)   ),0)</f>
        <v>0</v>
      </c>
      <c r="J749" s="6">
        <f t="shared" ca="1" si="133"/>
        <v>0</v>
      </c>
      <c r="K749" s="6">
        <f t="shared" si="134"/>
        <v>0</v>
      </c>
      <c r="L749" s="10">
        <f ca="1">VLOOKUP(C749,Zwangerschapsverlof!$B$66:$B$72,1,1)</f>
        <v>0</v>
      </c>
      <c r="M749" s="10">
        <f ca="1">INDEX(Zwangerschapsverlof!$C$66:$C$72,N749)</f>
        <v>0</v>
      </c>
      <c r="N749" s="89">
        <f ca="1">MATCH(L749,Zwangerschapsverlof!$B$66:$B$72,0)</f>
        <v>1</v>
      </c>
      <c r="O749" s="6">
        <f t="shared" ca="1" si="142"/>
        <v>0</v>
      </c>
      <c r="P749" s="10">
        <f ca="1">VLOOKUP(C749,Zwangerschapsverlof!$B$80:$B$86,1,1)</f>
        <v>0</v>
      </c>
      <c r="Q749" s="10">
        <f ca="1">INDEX(Zwangerschapsverlof!$C$80:$C$86,R749)</f>
        <v>0</v>
      </c>
      <c r="R749" s="89">
        <f ca="1">MATCH(P749,Zwangerschapsverlof!$B$80:$B$86,0)</f>
        <v>1</v>
      </c>
      <c r="S749" s="6">
        <f t="shared" ca="1" si="143"/>
        <v>0</v>
      </c>
      <c r="T749" s="37">
        <f t="shared" ca="1" si="135"/>
        <v>0</v>
      </c>
      <c r="U749" s="49">
        <f t="shared" si="136"/>
        <v>0</v>
      </c>
      <c r="V749" s="37">
        <f ca="1">IF(AND(H749=0,I749=0,O749=1),INDEX(Zwangerschapsverlof!$B$66:$K$72,N749,3+D749),0)</f>
        <v>0</v>
      </c>
      <c r="W749" s="37">
        <f ca="1">IF(AND(H749=0,I749=0,S749=1),INDEX(Zwangerschapsverlof!$B$80:$K$86,R749,3+D749),0)</f>
        <v>0</v>
      </c>
      <c r="X749" s="110">
        <f t="shared" ca="1" si="137"/>
        <v>18</v>
      </c>
    </row>
    <row r="750" spans="2:24">
      <c r="B750" s="48">
        <f t="shared" ca="1" si="139"/>
        <v>45622</v>
      </c>
      <c r="C750" s="10">
        <f t="shared" ca="1" si="138"/>
        <v>45622</v>
      </c>
      <c r="D750" s="6">
        <f t="shared" ca="1" si="140"/>
        <v>2</v>
      </c>
      <c r="E750" s="10">
        <f ca="1">VLOOKUP(C750,Vakantie!O:O,1,1)</f>
        <v>45584</v>
      </c>
      <c r="F750" s="10">
        <f ca="1">INDEX(Vakantie!P:P,MATCH(E750,Vakantie!O:O,0))</f>
        <v>45592</v>
      </c>
      <c r="G750" s="6" t="str">
        <f ca="1">INDEX(Vakantie!Q:Q,MATCH(E750,Vakantie!O:O,0))</f>
        <v>Herfst</v>
      </c>
      <c r="H750" s="6">
        <f t="shared" ca="1" si="141"/>
        <v>0</v>
      </c>
      <c r="I750" s="6">
        <f ca="1">IFERROR(  MIN(1, VLOOKUP(C750,Vakantie!Z:Z,1,0)   ),0)</f>
        <v>0</v>
      </c>
      <c r="J750" s="6">
        <f t="shared" ca="1" si="133"/>
        <v>0</v>
      </c>
      <c r="K750" s="6">
        <f t="shared" si="134"/>
        <v>0</v>
      </c>
      <c r="L750" s="10">
        <f ca="1">VLOOKUP(C750,Zwangerschapsverlof!$B$66:$B$72,1,1)</f>
        <v>0</v>
      </c>
      <c r="M750" s="10">
        <f ca="1">INDEX(Zwangerschapsverlof!$C$66:$C$72,N750)</f>
        <v>0</v>
      </c>
      <c r="N750" s="89">
        <f ca="1">MATCH(L750,Zwangerschapsverlof!$B$66:$B$72,0)</f>
        <v>1</v>
      </c>
      <c r="O750" s="6">
        <f t="shared" ca="1" si="142"/>
        <v>0</v>
      </c>
      <c r="P750" s="10">
        <f ca="1">VLOOKUP(C750,Zwangerschapsverlof!$B$80:$B$86,1,1)</f>
        <v>0</v>
      </c>
      <c r="Q750" s="10">
        <f ca="1">INDEX(Zwangerschapsverlof!$C$80:$C$86,R750)</f>
        <v>0</v>
      </c>
      <c r="R750" s="89">
        <f ca="1">MATCH(P750,Zwangerschapsverlof!$B$80:$B$86,0)</f>
        <v>1</v>
      </c>
      <c r="S750" s="6">
        <f t="shared" ca="1" si="143"/>
        <v>0</v>
      </c>
      <c r="T750" s="37">
        <f t="shared" ca="1" si="135"/>
        <v>0</v>
      </c>
      <c r="U750" s="49">
        <f t="shared" si="136"/>
        <v>0</v>
      </c>
      <c r="V750" s="37">
        <f ca="1">IF(AND(H750=0,I750=0,O750=1),INDEX(Zwangerschapsverlof!$B$66:$K$72,N750,3+D750),0)</f>
        <v>0</v>
      </c>
      <c r="W750" s="37">
        <f ca="1">IF(AND(H750=0,I750=0,S750=1),INDEX(Zwangerschapsverlof!$B$80:$K$86,R750,3+D750),0)</f>
        <v>0</v>
      </c>
      <c r="X750" s="110">
        <f t="shared" ca="1" si="137"/>
        <v>18</v>
      </c>
    </row>
    <row r="751" spans="2:24">
      <c r="B751" s="48">
        <f t="shared" ca="1" si="139"/>
        <v>45623</v>
      </c>
      <c r="C751" s="10">
        <f t="shared" ca="1" si="138"/>
        <v>45623</v>
      </c>
      <c r="D751" s="6">
        <f t="shared" ca="1" si="140"/>
        <v>3</v>
      </c>
      <c r="E751" s="10">
        <f ca="1">VLOOKUP(C751,Vakantie!O:O,1,1)</f>
        <v>45584</v>
      </c>
      <c r="F751" s="10">
        <f ca="1">INDEX(Vakantie!P:P,MATCH(E751,Vakantie!O:O,0))</f>
        <v>45592</v>
      </c>
      <c r="G751" s="6" t="str">
        <f ca="1">INDEX(Vakantie!Q:Q,MATCH(E751,Vakantie!O:O,0))</f>
        <v>Herfst</v>
      </c>
      <c r="H751" s="6">
        <f t="shared" ca="1" si="141"/>
        <v>0</v>
      </c>
      <c r="I751" s="6">
        <f ca="1">IFERROR(  MIN(1, VLOOKUP(C751,Vakantie!Z:Z,1,0)   ),0)</f>
        <v>0</v>
      </c>
      <c r="J751" s="6">
        <f t="shared" ca="1" si="133"/>
        <v>0</v>
      </c>
      <c r="K751" s="6">
        <f t="shared" si="134"/>
        <v>0</v>
      </c>
      <c r="L751" s="10">
        <f ca="1">VLOOKUP(C751,Zwangerschapsverlof!$B$66:$B$72,1,1)</f>
        <v>0</v>
      </c>
      <c r="M751" s="10">
        <f ca="1">INDEX(Zwangerschapsverlof!$C$66:$C$72,N751)</f>
        <v>0</v>
      </c>
      <c r="N751" s="89">
        <f ca="1">MATCH(L751,Zwangerschapsverlof!$B$66:$B$72,0)</f>
        <v>1</v>
      </c>
      <c r="O751" s="6">
        <f t="shared" ca="1" si="142"/>
        <v>0</v>
      </c>
      <c r="P751" s="10">
        <f ca="1">VLOOKUP(C751,Zwangerschapsverlof!$B$80:$B$86,1,1)</f>
        <v>0</v>
      </c>
      <c r="Q751" s="10">
        <f ca="1">INDEX(Zwangerschapsverlof!$C$80:$C$86,R751)</f>
        <v>0</v>
      </c>
      <c r="R751" s="89">
        <f ca="1">MATCH(P751,Zwangerschapsverlof!$B$80:$B$86,0)</f>
        <v>1</v>
      </c>
      <c r="S751" s="6">
        <f t="shared" ca="1" si="143"/>
        <v>0</v>
      </c>
      <c r="T751" s="37">
        <f t="shared" ca="1" si="135"/>
        <v>0</v>
      </c>
      <c r="U751" s="49">
        <f t="shared" si="136"/>
        <v>0</v>
      </c>
      <c r="V751" s="37">
        <f ca="1">IF(AND(H751=0,I751=0,O751=1),INDEX(Zwangerschapsverlof!$B$66:$K$72,N751,3+D751),0)</f>
        <v>0</v>
      </c>
      <c r="W751" s="37">
        <f ca="1">IF(AND(H751=0,I751=0,S751=1),INDEX(Zwangerschapsverlof!$B$80:$K$86,R751,3+D751),0)</f>
        <v>0</v>
      </c>
      <c r="X751" s="110">
        <f t="shared" ca="1" si="137"/>
        <v>18</v>
      </c>
    </row>
    <row r="752" spans="2:24">
      <c r="B752" s="48">
        <f t="shared" ca="1" si="139"/>
        <v>45624</v>
      </c>
      <c r="C752" s="10">
        <f t="shared" ca="1" si="138"/>
        <v>45624</v>
      </c>
      <c r="D752" s="6">
        <f t="shared" ca="1" si="140"/>
        <v>4</v>
      </c>
      <c r="E752" s="10">
        <f ca="1">VLOOKUP(C752,Vakantie!O:O,1,1)</f>
        <v>45584</v>
      </c>
      <c r="F752" s="10">
        <f ca="1">INDEX(Vakantie!P:P,MATCH(E752,Vakantie!O:O,0))</f>
        <v>45592</v>
      </c>
      <c r="G752" s="6" t="str">
        <f ca="1">INDEX(Vakantie!Q:Q,MATCH(E752,Vakantie!O:O,0))</f>
        <v>Herfst</v>
      </c>
      <c r="H752" s="6">
        <f t="shared" ca="1" si="141"/>
        <v>0</v>
      </c>
      <c r="I752" s="6">
        <f ca="1">IFERROR(  MIN(1, VLOOKUP(C752,Vakantie!Z:Z,1,0)   ),0)</f>
        <v>0</v>
      </c>
      <c r="J752" s="6">
        <f t="shared" ca="1" si="133"/>
        <v>0</v>
      </c>
      <c r="K752" s="6">
        <f t="shared" si="134"/>
        <v>0</v>
      </c>
      <c r="L752" s="10">
        <f ca="1">VLOOKUP(C752,Zwangerschapsverlof!$B$66:$B$72,1,1)</f>
        <v>0</v>
      </c>
      <c r="M752" s="10">
        <f ca="1">INDEX(Zwangerschapsverlof!$C$66:$C$72,N752)</f>
        <v>0</v>
      </c>
      <c r="N752" s="89">
        <f ca="1">MATCH(L752,Zwangerschapsverlof!$B$66:$B$72,0)</f>
        <v>1</v>
      </c>
      <c r="O752" s="6">
        <f t="shared" ca="1" si="142"/>
        <v>0</v>
      </c>
      <c r="P752" s="10">
        <f ca="1">VLOOKUP(C752,Zwangerschapsverlof!$B$80:$B$86,1,1)</f>
        <v>0</v>
      </c>
      <c r="Q752" s="10">
        <f ca="1">INDEX(Zwangerschapsverlof!$C$80:$C$86,R752)</f>
        <v>0</v>
      </c>
      <c r="R752" s="89">
        <f ca="1">MATCH(P752,Zwangerschapsverlof!$B$80:$B$86,0)</f>
        <v>1</v>
      </c>
      <c r="S752" s="6">
        <f t="shared" ca="1" si="143"/>
        <v>0</v>
      </c>
      <c r="T752" s="37">
        <f t="shared" ca="1" si="135"/>
        <v>0</v>
      </c>
      <c r="U752" s="49">
        <f t="shared" si="136"/>
        <v>0</v>
      </c>
      <c r="V752" s="37">
        <f ca="1">IF(AND(H752=0,I752=0,O752=1),INDEX(Zwangerschapsverlof!$B$66:$K$72,N752,3+D752),0)</f>
        <v>0</v>
      </c>
      <c r="W752" s="37">
        <f ca="1">IF(AND(H752=0,I752=0,S752=1),INDEX(Zwangerschapsverlof!$B$80:$K$86,R752,3+D752),0)</f>
        <v>0</v>
      </c>
      <c r="X752" s="110">
        <f t="shared" ca="1" si="137"/>
        <v>18</v>
      </c>
    </row>
    <row r="753" spans="2:24">
      <c r="B753" s="48">
        <f t="shared" ca="1" si="139"/>
        <v>45625</v>
      </c>
      <c r="C753" s="10">
        <f t="shared" ca="1" si="138"/>
        <v>45625</v>
      </c>
      <c r="D753" s="6">
        <f t="shared" ca="1" si="140"/>
        <v>5</v>
      </c>
      <c r="E753" s="10">
        <f ca="1">VLOOKUP(C753,Vakantie!O:O,1,1)</f>
        <v>45584</v>
      </c>
      <c r="F753" s="10">
        <f ca="1">INDEX(Vakantie!P:P,MATCH(E753,Vakantie!O:O,0))</f>
        <v>45592</v>
      </c>
      <c r="G753" s="6" t="str">
        <f ca="1">INDEX(Vakantie!Q:Q,MATCH(E753,Vakantie!O:O,0))</f>
        <v>Herfst</v>
      </c>
      <c r="H753" s="6">
        <f t="shared" ca="1" si="141"/>
        <v>0</v>
      </c>
      <c r="I753" s="6">
        <f ca="1">IFERROR(  MIN(1, VLOOKUP(C753,Vakantie!Z:Z,1,0)   ),0)</f>
        <v>0</v>
      </c>
      <c r="J753" s="6">
        <f t="shared" ca="1" si="133"/>
        <v>0</v>
      </c>
      <c r="K753" s="6">
        <f t="shared" si="134"/>
        <v>0</v>
      </c>
      <c r="L753" s="10">
        <f ca="1">VLOOKUP(C753,Zwangerschapsverlof!$B$66:$B$72,1,1)</f>
        <v>0</v>
      </c>
      <c r="M753" s="10">
        <f ca="1">INDEX(Zwangerschapsverlof!$C$66:$C$72,N753)</f>
        <v>0</v>
      </c>
      <c r="N753" s="89">
        <f ca="1">MATCH(L753,Zwangerschapsverlof!$B$66:$B$72,0)</f>
        <v>1</v>
      </c>
      <c r="O753" s="6">
        <f t="shared" ca="1" si="142"/>
        <v>0</v>
      </c>
      <c r="P753" s="10">
        <f ca="1">VLOOKUP(C753,Zwangerschapsverlof!$B$80:$B$86,1,1)</f>
        <v>0</v>
      </c>
      <c r="Q753" s="10">
        <f ca="1">INDEX(Zwangerschapsverlof!$C$80:$C$86,R753)</f>
        <v>0</v>
      </c>
      <c r="R753" s="89">
        <f ca="1">MATCH(P753,Zwangerschapsverlof!$B$80:$B$86,0)</f>
        <v>1</v>
      </c>
      <c r="S753" s="6">
        <f t="shared" ca="1" si="143"/>
        <v>0</v>
      </c>
      <c r="T753" s="37">
        <f t="shared" ca="1" si="135"/>
        <v>0</v>
      </c>
      <c r="U753" s="49">
        <f t="shared" si="136"/>
        <v>0</v>
      </c>
      <c r="V753" s="37">
        <f ca="1">IF(AND(H753=0,I753=0,O753=1),INDEX(Zwangerschapsverlof!$B$66:$K$72,N753,3+D753),0)</f>
        <v>0</v>
      </c>
      <c r="W753" s="37">
        <f ca="1">IF(AND(H753=0,I753=0,S753=1),INDEX(Zwangerschapsverlof!$B$80:$K$86,R753,3+D753),0)</f>
        <v>0</v>
      </c>
      <c r="X753" s="110">
        <f t="shared" ca="1" si="137"/>
        <v>18</v>
      </c>
    </row>
    <row r="754" spans="2:24">
      <c r="B754" s="48">
        <f t="shared" ca="1" si="139"/>
        <v>45626</v>
      </c>
      <c r="C754" s="10">
        <f t="shared" ca="1" si="138"/>
        <v>45626</v>
      </c>
      <c r="D754" s="6">
        <f t="shared" ca="1" si="140"/>
        <v>6</v>
      </c>
      <c r="E754" s="10">
        <f ca="1">VLOOKUP(C754,Vakantie!O:O,1,1)</f>
        <v>45584</v>
      </c>
      <c r="F754" s="10">
        <f ca="1">INDEX(Vakantie!P:P,MATCH(E754,Vakantie!O:O,0))</f>
        <v>45592</v>
      </c>
      <c r="G754" s="6" t="str">
        <f ca="1">INDEX(Vakantie!Q:Q,MATCH(E754,Vakantie!O:O,0))</f>
        <v>Herfst</v>
      </c>
      <c r="H754" s="6">
        <f t="shared" ca="1" si="141"/>
        <v>0</v>
      </c>
      <c r="I754" s="6">
        <f ca="1">IFERROR(  MIN(1, VLOOKUP(C754,Vakantie!Z:Z,1,0)   ),0)</f>
        <v>0</v>
      </c>
      <c r="J754" s="6">
        <f t="shared" ca="1" si="133"/>
        <v>0</v>
      </c>
      <c r="K754" s="6">
        <f t="shared" si="134"/>
        <v>0</v>
      </c>
      <c r="L754" s="10">
        <f ca="1">VLOOKUP(C754,Zwangerschapsverlof!$B$66:$B$72,1,1)</f>
        <v>0</v>
      </c>
      <c r="M754" s="10">
        <f ca="1">INDEX(Zwangerschapsverlof!$C$66:$C$72,N754)</f>
        <v>0</v>
      </c>
      <c r="N754" s="89">
        <f ca="1">MATCH(L754,Zwangerschapsverlof!$B$66:$B$72,0)</f>
        <v>1</v>
      </c>
      <c r="O754" s="6">
        <f t="shared" ca="1" si="142"/>
        <v>0</v>
      </c>
      <c r="P754" s="10">
        <f ca="1">VLOOKUP(C754,Zwangerschapsverlof!$B$80:$B$86,1,1)</f>
        <v>0</v>
      </c>
      <c r="Q754" s="10">
        <f ca="1">INDEX(Zwangerschapsverlof!$C$80:$C$86,R754)</f>
        <v>0</v>
      </c>
      <c r="R754" s="89">
        <f ca="1">MATCH(P754,Zwangerschapsverlof!$B$80:$B$86,0)</f>
        <v>1</v>
      </c>
      <c r="S754" s="6">
        <f t="shared" ca="1" si="143"/>
        <v>0</v>
      </c>
      <c r="T754" s="37">
        <f t="shared" ca="1" si="135"/>
        <v>0</v>
      </c>
      <c r="U754" s="49">
        <f t="shared" si="136"/>
        <v>0</v>
      </c>
      <c r="V754" s="37">
        <f ca="1">IF(AND(H754=0,I754=0,O754=1),INDEX(Zwangerschapsverlof!$B$66:$K$72,N754,3+D754),0)</f>
        <v>0</v>
      </c>
      <c r="W754" s="37">
        <f ca="1">IF(AND(H754=0,I754=0,S754=1),INDEX(Zwangerschapsverlof!$B$80:$K$86,R754,3+D754),0)</f>
        <v>0</v>
      </c>
      <c r="X754" s="110">
        <f t="shared" ca="1" si="137"/>
        <v>18</v>
      </c>
    </row>
    <row r="755" spans="2:24">
      <c r="B755" s="48">
        <f t="shared" ca="1" si="139"/>
        <v>45627</v>
      </c>
      <c r="C755" s="10">
        <f t="shared" ca="1" si="138"/>
        <v>45627</v>
      </c>
      <c r="D755" s="6">
        <f t="shared" ca="1" si="140"/>
        <v>7</v>
      </c>
      <c r="E755" s="10">
        <f ca="1">VLOOKUP(C755,Vakantie!O:O,1,1)</f>
        <v>45584</v>
      </c>
      <c r="F755" s="10">
        <f ca="1">INDEX(Vakantie!P:P,MATCH(E755,Vakantie!O:O,0))</f>
        <v>45592</v>
      </c>
      <c r="G755" s="6" t="str">
        <f ca="1">INDEX(Vakantie!Q:Q,MATCH(E755,Vakantie!O:O,0))</f>
        <v>Herfst</v>
      </c>
      <c r="H755" s="6">
        <f t="shared" ca="1" si="141"/>
        <v>0</v>
      </c>
      <c r="I755" s="6">
        <f ca="1">IFERROR(  MIN(1, VLOOKUP(C755,Vakantie!Z:Z,1,0)   ),0)</f>
        <v>0</v>
      </c>
      <c r="J755" s="6">
        <f t="shared" ca="1" si="133"/>
        <v>0</v>
      </c>
      <c r="K755" s="6">
        <f t="shared" si="134"/>
        <v>0</v>
      </c>
      <c r="L755" s="10">
        <f ca="1">VLOOKUP(C755,Zwangerschapsverlof!$B$66:$B$72,1,1)</f>
        <v>0</v>
      </c>
      <c r="M755" s="10">
        <f ca="1">INDEX(Zwangerschapsverlof!$C$66:$C$72,N755)</f>
        <v>0</v>
      </c>
      <c r="N755" s="89">
        <f ca="1">MATCH(L755,Zwangerschapsverlof!$B$66:$B$72,0)</f>
        <v>1</v>
      </c>
      <c r="O755" s="6">
        <f t="shared" ca="1" si="142"/>
        <v>0</v>
      </c>
      <c r="P755" s="10">
        <f ca="1">VLOOKUP(C755,Zwangerschapsverlof!$B$80:$B$86,1,1)</f>
        <v>0</v>
      </c>
      <c r="Q755" s="10">
        <f ca="1">INDEX(Zwangerschapsverlof!$C$80:$C$86,R755)</f>
        <v>0</v>
      </c>
      <c r="R755" s="89">
        <f ca="1">MATCH(P755,Zwangerschapsverlof!$B$80:$B$86,0)</f>
        <v>1</v>
      </c>
      <c r="S755" s="6">
        <f t="shared" ca="1" si="143"/>
        <v>0</v>
      </c>
      <c r="T755" s="37">
        <f t="shared" ca="1" si="135"/>
        <v>0</v>
      </c>
      <c r="U755" s="49">
        <f t="shared" si="136"/>
        <v>0</v>
      </c>
      <c r="V755" s="37">
        <f ca="1">IF(AND(H755=0,I755=0,O755=1),INDEX(Zwangerschapsverlof!$B$66:$K$72,N755,3+D755),0)</f>
        <v>0</v>
      </c>
      <c r="W755" s="37">
        <f ca="1">IF(AND(H755=0,I755=0,S755=1),INDEX(Zwangerschapsverlof!$B$80:$K$86,R755,3+D755),0)</f>
        <v>0</v>
      </c>
      <c r="X755" s="110">
        <f t="shared" ca="1" si="137"/>
        <v>18</v>
      </c>
    </row>
    <row r="756" spans="2:24">
      <c r="B756" s="48">
        <f t="shared" ca="1" si="139"/>
        <v>45628</v>
      </c>
      <c r="C756" s="10">
        <f t="shared" ca="1" si="138"/>
        <v>45628</v>
      </c>
      <c r="D756" s="6">
        <f t="shared" ca="1" si="140"/>
        <v>1</v>
      </c>
      <c r="E756" s="10">
        <f ca="1">VLOOKUP(C756,Vakantie!O:O,1,1)</f>
        <v>45584</v>
      </c>
      <c r="F756" s="10">
        <f ca="1">INDEX(Vakantie!P:P,MATCH(E756,Vakantie!O:O,0))</f>
        <v>45592</v>
      </c>
      <c r="G756" s="6" t="str">
        <f ca="1">INDEX(Vakantie!Q:Q,MATCH(E756,Vakantie!O:O,0))</f>
        <v>Herfst</v>
      </c>
      <c r="H756" s="6">
        <f t="shared" ca="1" si="141"/>
        <v>0</v>
      </c>
      <c r="I756" s="6">
        <f ca="1">IFERROR(  MIN(1, VLOOKUP(C756,Vakantie!Z:Z,1,0)   ),0)</f>
        <v>0</v>
      </c>
      <c r="J756" s="6">
        <f t="shared" ca="1" si="133"/>
        <v>0</v>
      </c>
      <c r="K756" s="6">
        <f t="shared" si="134"/>
        <v>0</v>
      </c>
      <c r="L756" s="10">
        <f ca="1">VLOOKUP(C756,Zwangerschapsverlof!$B$66:$B$72,1,1)</f>
        <v>0</v>
      </c>
      <c r="M756" s="10">
        <f ca="1">INDEX(Zwangerschapsverlof!$C$66:$C$72,N756)</f>
        <v>0</v>
      </c>
      <c r="N756" s="89">
        <f ca="1">MATCH(L756,Zwangerschapsverlof!$B$66:$B$72,0)</f>
        <v>1</v>
      </c>
      <c r="O756" s="6">
        <f t="shared" ca="1" si="142"/>
        <v>0</v>
      </c>
      <c r="P756" s="10">
        <f ca="1">VLOOKUP(C756,Zwangerschapsverlof!$B$80:$B$86,1,1)</f>
        <v>0</v>
      </c>
      <c r="Q756" s="10">
        <f ca="1">INDEX(Zwangerschapsverlof!$C$80:$C$86,R756)</f>
        <v>0</v>
      </c>
      <c r="R756" s="89">
        <f ca="1">MATCH(P756,Zwangerschapsverlof!$B$80:$B$86,0)</f>
        <v>1</v>
      </c>
      <c r="S756" s="6">
        <f t="shared" ca="1" si="143"/>
        <v>0</v>
      </c>
      <c r="T756" s="37">
        <f t="shared" ca="1" si="135"/>
        <v>0</v>
      </c>
      <c r="U756" s="49">
        <f t="shared" si="136"/>
        <v>0</v>
      </c>
      <c r="V756" s="37">
        <f ca="1">IF(AND(H756=0,I756=0,O756=1),INDEX(Zwangerschapsverlof!$B$66:$K$72,N756,3+D756),0)</f>
        <v>0</v>
      </c>
      <c r="W756" s="37">
        <f ca="1">IF(AND(H756=0,I756=0,S756=1),INDEX(Zwangerschapsverlof!$B$80:$K$86,R756,3+D756),0)</f>
        <v>0</v>
      </c>
      <c r="X756" s="110">
        <f t="shared" ca="1" si="137"/>
        <v>18</v>
      </c>
    </row>
    <row r="757" spans="2:24">
      <c r="B757" s="48">
        <f t="shared" ca="1" si="139"/>
        <v>45629</v>
      </c>
      <c r="C757" s="10">
        <f t="shared" ca="1" si="138"/>
        <v>45629</v>
      </c>
      <c r="D757" s="6">
        <f t="shared" ca="1" si="140"/>
        <v>2</v>
      </c>
      <c r="E757" s="10">
        <f ca="1">VLOOKUP(C757,Vakantie!O:O,1,1)</f>
        <v>45584</v>
      </c>
      <c r="F757" s="10">
        <f ca="1">INDEX(Vakantie!P:P,MATCH(E757,Vakantie!O:O,0))</f>
        <v>45592</v>
      </c>
      <c r="G757" s="6" t="str">
        <f ca="1">INDEX(Vakantie!Q:Q,MATCH(E757,Vakantie!O:O,0))</f>
        <v>Herfst</v>
      </c>
      <c r="H757" s="6">
        <f t="shared" ca="1" si="141"/>
        <v>0</v>
      </c>
      <c r="I757" s="6">
        <f ca="1">IFERROR(  MIN(1, VLOOKUP(C757,Vakantie!Z:Z,1,0)   ),0)</f>
        <v>0</v>
      </c>
      <c r="J757" s="6">
        <f t="shared" ca="1" si="133"/>
        <v>0</v>
      </c>
      <c r="K757" s="6">
        <f t="shared" si="134"/>
        <v>0</v>
      </c>
      <c r="L757" s="10">
        <f ca="1">VLOOKUP(C757,Zwangerschapsverlof!$B$66:$B$72,1,1)</f>
        <v>0</v>
      </c>
      <c r="M757" s="10">
        <f ca="1">INDEX(Zwangerschapsverlof!$C$66:$C$72,N757)</f>
        <v>0</v>
      </c>
      <c r="N757" s="89">
        <f ca="1">MATCH(L757,Zwangerschapsverlof!$B$66:$B$72,0)</f>
        <v>1</v>
      </c>
      <c r="O757" s="6">
        <f t="shared" ca="1" si="142"/>
        <v>0</v>
      </c>
      <c r="P757" s="10">
        <f ca="1">VLOOKUP(C757,Zwangerschapsverlof!$B$80:$B$86,1,1)</f>
        <v>0</v>
      </c>
      <c r="Q757" s="10">
        <f ca="1">INDEX(Zwangerschapsverlof!$C$80:$C$86,R757)</f>
        <v>0</v>
      </c>
      <c r="R757" s="89">
        <f ca="1">MATCH(P757,Zwangerschapsverlof!$B$80:$B$86,0)</f>
        <v>1</v>
      </c>
      <c r="S757" s="6">
        <f t="shared" ca="1" si="143"/>
        <v>0</v>
      </c>
      <c r="T757" s="37">
        <f t="shared" ca="1" si="135"/>
        <v>0</v>
      </c>
      <c r="U757" s="49">
        <f t="shared" si="136"/>
        <v>0</v>
      </c>
      <c r="V757" s="37">
        <f ca="1">IF(AND(H757=0,I757=0,O757=1),INDEX(Zwangerschapsverlof!$B$66:$K$72,N757,3+D757),0)</f>
        <v>0</v>
      </c>
      <c r="W757" s="37">
        <f ca="1">IF(AND(H757=0,I757=0,S757=1),INDEX(Zwangerschapsverlof!$B$80:$K$86,R757,3+D757),0)</f>
        <v>0</v>
      </c>
      <c r="X757" s="110">
        <f t="shared" ca="1" si="137"/>
        <v>18</v>
      </c>
    </row>
    <row r="758" spans="2:24">
      <c r="B758" s="48">
        <f t="shared" ca="1" si="139"/>
        <v>45630</v>
      </c>
      <c r="C758" s="10">
        <f t="shared" ca="1" si="138"/>
        <v>45630</v>
      </c>
      <c r="D758" s="6">
        <f t="shared" ca="1" si="140"/>
        <v>3</v>
      </c>
      <c r="E758" s="10">
        <f ca="1">VLOOKUP(C758,Vakantie!O:O,1,1)</f>
        <v>45584</v>
      </c>
      <c r="F758" s="10">
        <f ca="1">INDEX(Vakantie!P:P,MATCH(E758,Vakantie!O:O,0))</f>
        <v>45592</v>
      </c>
      <c r="G758" s="6" t="str">
        <f ca="1">INDEX(Vakantie!Q:Q,MATCH(E758,Vakantie!O:O,0))</f>
        <v>Herfst</v>
      </c>
      <c r="H758" s="6">
        <f t="shared" ca="1" si="141"/>
        <v>0</v>
      </c>
      <c r="I758" s="6">
        <f ca="1">IFERROR(  MIN(1, VLOOKUP(C758,Vakantie!Z:Z,1,0)   ),0)</f>
        <v>0</v>
      </c>
      <c r="J758" s="6">
        <f t="shared" ca="1" si="133"/>
        <v>0</v>
      </c>
      <c r="K758" s="6">
        <f t="shared" si="134"/>
        <v>0</v>
      </c>
      <c r="L758" s="10">
        <f ca="1">VLOOKUP(C758,Zwangerschapsverlof!$B$66:$B$72,1,1)</f>
        <v>0</v>
      </c>
      <c r="M758" s="10">
        <f ca="1">INDEX(Zwangerschapsverlof!$C$66:$C$72,N758)</f>
        <v>0</v>
      </c>
      <c r="N758" s="89">
        <f ca="1">MATCH(L758,Zwangerschapsverlof!$B$66:$B$72,0)</f>
        <v>1</v>
      </c>
      <c r="O758" s="6">
        <f t="shared" ca="1" si="142"/>
        <v>0</v>
      </c>
      <c r="P758" s="10">
        <f ca="1">VLOOKUP(C758,Zwangerschapsverlof!$B$80:$B$86,1,1)</f>
        <v>0</v>
      </c>
      <c r="Q758" s="10">
        <f ca="1">INDEX(Zwangerschapsverlof!$C$80:$C$86,R758)</f>
        <v>0</v>
      </c>
      <c r="R758" s="89">
        <f ca="1">MATCH(P758,Zwangerschapsverlof!$B$80:$B$86,0)</f>
        <v>1</v>
      </c>
      <c r="S758" s="6">
        <f t="shared" ca="1" si="143"/>
        <v>0</v>
      </c>
      <c r="T758" s="37">
        <f t="shared" ca="1" si="135"/>
        <v>0</v>
      </c>
      <c r="U758" s="49">
        <f t="shared" si="136"/>
        <v>0</v>
      </c>
      <c r="V758" s="37">
        <f ca="1">IF(AND(H758=0,I758=0,O758=1),INDEX(Zwangerschapsverlof!$B$66:$K$72,N758,3+D758),0)</f>
        <v>0</v>
      </c>
      <c r="W758" s="37">
        <f ca="1">IF(AND(H758=0,I758=0,S758=1),INDEX(Zwangerschapsverlof!$B$80:$K$86,R758,3+D758),0)</f>
        <v>0</v>
      </c>
      <c r="X758" s="110">
        <f t="shared" ca="1" si="137"/>
        <v>18</v>
      </c>
    </row>
    <row r="759" spans="2:24">
      <c r="B759" s="48">
        <f t="shared" ca="1" si="139"/>
        <v>45631</v>
      </c>
      <c r="C759" s="10">
        <f t="shared" ca="1" si="138"/>
        <v>45631</v>
      </c>
      <c r="D759" s="6">
        <f t="shared" ca="1" si="140"/>
        <v>4</v>
      </c>
      <c r="E759" s="10">
        <f ca="1">VLOOKUP(C759,Vakantie!O:O,1,1)</f>
        <v>45584</v>
      </c>
      <c r="F759" s="10">
        <f ca="1">INDEX(Vakantie!P:P,MATCH(E759,Vakantie!O:O,0))</f>
        <v>45592</v>
      </c>
      <c r="G759" s="6" t="str">
        <f ca="1">INDEX(Vakantie!Q:Q,MATCH(E759,Vakantie!O:O,0))</f>
        <v>Herfst</v>
      </c>
      <c r="H759" s="6">
        <f t="shared" ca="1" si="141"/>
        <v>0</v>
      </c>
      <c r="I759" s="6">
        <f ca="1">IFERROR(  MIN(1, VLOOKUP(C759,Vakantie!Z:Z,1,0)   ),0)</f>
        <v>0</v>
      </c>
      <c r="J759" s="6">
        <f t="shared" ca="1" si="133"/>
        <v>0</v>
      </c>
      <c r="K759" s="6">
        <f t="shared" si="134"/>
        <v>0</v>
      </c>
      <c r="L759" s="10">
        <f ca="1">VLOOKUP(C759,Zwangerschapsverlof!$B$66:$B$72,1,1)</f>
        <v>0</v>
      </c>
      <c r="M759" s="10">
        <f ca="1">INDEX(Zwangerschapsverlof!$C$66:$C$72,N759)</f>
        <v>0</v>
      </c>
      <c r="N759" s="89">
        <f ca="1">MATCH(L759,Zwangerschapsverlof!$B$66:$B$72,0)</f>
        <v>1</v>
      </c>
      <c r="O759" s="6">
        <f t="shared" ca="1" si="142"/>
        <v>0</v>
      </c>
      <c r="P759" s="10">
        <f ca="1">VLOOKUP(C759,Zwangerschapsverlof!$B$80:$B$86,1,1)</f>
        <v>0</v>
      </c>
      <c r="Q759" s="10">
        <f ca="1">INDEX(Zwangerschapsverlof!$C$80:$C$86,R759)</f>
        <v>0</v>
      </c>
      <c r="R759" s="89">
        <f ca="1">MATCH(P759,Zwangerschapsverlof!$B$80:$B$86,0)</f>
        <v>1</v>
      </c>
      <c r="S759" s="6">
        <f t="shared" ca="1" si="143"/>
        <v>0</v>
      </c>
      <c r="T759" s="37">
        <f t="shared" ca="1" si="135"/>
        <v>0</v>
      </c>
      <c r="U759" s="49">
        <f t="shared" si="136"/>
        <v>0</v>
      </c>
      <c r="V759" s="37">
        <f ca="1">IF(AND(H759=0,I759=0,O759=1),INDEX(Zwangerschapsverlof!$B$66:$K$72,N759,3+D759),0)</f>
        <v>0</v>
      </c>
      <c r="W759" s="37">
        <f ca="1">IF(AND(H759=0,I759=0,S759=1),INDEX(Zwangerschapsverlof!$B$80:$K$86,R759,3+D759),0)</f>
        <v>0</v>
      </c>
      <c r="X759" s="110">
        <f t="shared" ca="1" si="137"/>
        <v>18</v>
      </c>
    </row>
    <row r="760" spans="2:24">
      <c r="B760" s="48">
        <f t="shared" ca="1" si="139"/>
        <v>45632</v>
      </c>
      <c r="C760" s="10">
        <f t="shared" ca="1" si="138"/>
        <v>45632</v>
      </c>
      <c r="D760" s="6">
        <f t="shared" ca="1" si="140"/>
        <v>5</v>
      </c>
      <c r="E760" s="10">
        <f ca="1">VLOOKUP(C760,Vakantie!O:O,1,1)</f>
        <v>45584</v>
      </c>
      <c r="F760" s="10">
        <f ca="1">INDEX(Vakantie!P:P,MATCH(E760,Vakantie!O:O,0))</f>
        <v>45592</v>
      </c>
      <c r="G760" s="6" t="str">
        <f ca="1">INDEX(Vakantie!Q:Q,MATCH(E760,Vakantie!O:O,0))</f>
        <v>Herfst</v>
      </c>
      <c r="H760" s="6">
        <f t="shared" ca="1" si="141"/>
        <v>0</v>
      </c>
      <c r="I760" s="6">
        <f ca="1">IFERROR(  MIN(1, VLOOKUP(C760,Vakantie!Z:Z,1,0)   ),0)</f>
        <v>0</v>
      </c>
      <c r="J760" s="6">
        <f t="shared" ca="1" si="133"/>
        <v>0</v>
      </c>
      <c r="K760" s="6">
        <f t="shared" si="134"/>
        <v>0</v>
      </c>
      <c r="L760" s="10">
        <f ca="1">VLOOKUP(C760,Zwangerschapsverlof!$B$66:$B$72,1,1)</f>
        <v>0</v>
      </c>
      <c r="M760" s="10">
        <f ca="1">INDEX(Zwangerschapsverlof!$C$66:$C$72,N760)</f>
        <v>0</v>
      </c>
      <c r="N760" s="89">
        <f ca="1">MATCH(L760,Zwangerschapsverlof!$B$66:$B$72,0)</f>
        <v>1</v>
      </c>
      <c r="O760" s="6">
        <f t="shared" ca="1" si="142"/>
        <v>0</v>
      </c>
      <c r="P760" s="10">
        <f ca="1">VLOOKUP(C760,Zwangerschapsverlof!$B$80:$B$86,1,1)</f>
        <v>0</v>
      </c>
      <c r="Q760" s="10">
        <f ca="1">INDEX(Zwangerschapsverlof!$C$80:$C$86,R760)</f>
        <v>0</v>
      </c>
      <c r="R760" s="89">
        <f ca="1">MATCH(P760,Zwangerschapsverlof!$B$80:$B$86,0)</f>
        <v>1</v>
      </c>
      <c r="S760" s="6">
        <f t="shared" ca="1" si="143"/>
        <v>0</v>
      </c>
      <c r="T760" s="37">
        <f t="shared" ca="1" si="135"/>
        <v>0</v>
      </c>
      <c r="U760" s="49">
        <f t="shared" si="136"/>
        <v>0</v>
      </c>
      <c r="V760" s="37">
        <f ca="1">IF(AND(H760=0,I760=0,O760=1),INDEX(Zwangerschapsverlof!$B$66:$K$72,N760,3+D760),0)</f>
        <v>0</v>
      </c>
      <c r="W760" s="37">
        <f ca="1">IF(AND(H760=0,I760=0,S760=1),INDEX(Zwangerschapsverlof!$B$80:$K$86,R760,3+D760),0)</f>
        <v>0</v>
      </c>
      <c r="X760" s="110">
        <f t="shared" ca="1" si="137"/>
        <v>18</v>
      </c>
    </row>
    <row r="761" spans="2:24">
      <c r="B761" s="48">
        <f t="shared" ca="1" si="139"/>
        <v>45633</v>
      </c>
      <c r="C761" s="10">
        <f t="shared" ca="1" si="138"/>
        <v>45633</v>
      </c>
      <c r="D761" s="6">
        <f t="shared" ca="1" si="140"/>
        <v>6</v>
      </c>
      <c r="E761" s="10">
        <f ca="1">VLOOKUP(C761,Vakantie!O:O,1,1)</f>
        <v>45584</v>
      </c>
      <c r="F761" s="10">
        <f ca="1">INDEX(Vakantie!P:P,MATCH(E761,Vakantie!O:O,0))</f>
        <v>45592</v>
      </c>
      <c r="G761" s="6" t="str">
        <f ca="1">INDEX(Vakantie!Q:Q,MATCH(E761,Vakantie!O:O,0))</f>
        <v>Herfst</v>
      </c>
      <c r="H761" s="6">
        <f t="shared" ca="1" si="141"/>
        <v>0</v>
      </c>
      <c r="I761" s="6">
        <f ca="1">IFERROR(  MIN(1, VLOOKUP(C761,Vakantie!Z:Z,1,0)   ),0)</f>
        <v>0</v>
      </c>
      <c r="J761" s="6">
        <f t="shared" ca="1" si="133"/>
        <v>0</v>
      </c>
      <c r="K761" s="6">
        <f t="shared" si="134"/>
        <v>0</v>
      </c>
      <c r="L761" s="10">
        <f ca="1">VLOOKUP(C761,Zwangerschapsverlof!$B$66:$B$72,1,1)</f>
        <v>0</v>
      </c>
      <c r="M761" s="10">
        <f ca="1">INDEX(Zwangerschapsverlof!$C$66:$C$72,N761)</f>
        <v>0</v>
      </c>
      <c r="N761" s="89">
        <f ca="1">MATCH(L761,Zwangerschapsverlof!$B$66:$B$72,0)</f>
        <v>1</v>
      </c>
      <c r="O761" s="6">
        <f t="shared" ca="1" si="142"/>
        <v>0</v>
      </c>
      <c r="P761" s="10">
        <f ca="1">VLOOKUP(C761,Zwangerschapsverlof!$B$80:$B$86,1,1)</f>
        <v>0</v>
      </c>
      <c r="Q761" s="10">
        <f ca="1">INDEX(Zwangerschapsverlof!$C$80:$C$86,R761)</f>
        <v>0</v>
      </c>
      <c r="R761" s="89">
        <f ca="1">MATCH(P761,Zwangerschapsverlof!$B$80:$B$86,0)</f>
        <v>1</v>
      </c>
      <c r="S761" s="6">
        <f t="shared" ca="1" si="143"/>
        <v>0</v>
      </c>
      <c r="T761" s="37">
        <f t="shared" ca="1" si="135"/>
        <v>0</v>
      </c>
      <c r="U761" s="49">
        <f t="shared" si="136"/>
        <v>0</v>
      </c>
      <c r="V761" s="37">
        <f ca="1">IF(AND(H761=0,I761=0,O761=1),INDEX(Zwangerschapsverlof!$B$66:$K$72,N761,3+D761),0)</f>
        <v>0</v>
      </c>
      <c r="W761" s="37">
        <f ca="1">IF(AND(H761=0,I761=0,S761=1),INDEX(Zwangerschapsverlof!$B$80:$K$86,R761,3+D761),0)</f>
        <v>0</v>
      </c>
      <c r="X761" s="110">
        <f t="shared" ca="1" si="137"/>
        <v>18</v>
      </c>
    </row>
    <row r="762" spans="2:24">
      <c r="B762" s="48">
        <f t="shared" ca="1" si="139"/>
        <v>45634</v>
      </c>
      <c r="C762" s="10">
        <f t="shared" ca="1" si="138"/>
        <v>45634</v>
      </c>
      <c r="D762" s="6">
        <f t="shared" ca="1" si="140"/>
        <v>7</v>
      </c>
      <c r="E762" s="10">
        <f ca="1">VLOOKUP(C762,Vakantie!O:O,1,1)</f>
        <v>45584</v>
      </c>
      <c r="F762" s="10">
        <f ca="1">INDEX(Vakantie!P:P,MATCH(E762,Vakantie!O:O,0))</f>
        <v>45592</v>
      </c>
      <c r="G762" s="6" t="str">
        <f ca="1">INDEX(Vakantie!Q:Q,MATCH(E762,Vakantie!O:O,0))</f>
        <v>Herfst</v>
      </c>
      <c r="H762" s="6">
        <f t="shared" ca="1" si="141"/>
        <v>0</v>
      </c>
      <c r="I762" s="6">
        <f ca="1">IFERROR(  MIN(1, VLOOKUP(C762,Vakantie!Z:Z,1,0)   ),0)</f>
        <v>0</v>
      </c>
      <c r="J762" s="6">
        <f t="shared" ca="1" si="133"/>
        <v>0</v>
      </c>
      <c r="K762" s="6">
        <f t="shared" si="134"/>
        <v>0</v>
      </c>
      <c r="L762" s="10">
        <f ca="1">VLOOKUP(C762,Zwangerschapsverlof!$B$66:$B$72,1,1)</f>
        <v>0</v>
      </c>
      <c r="M762" s="10">
        <f ca="1">INDEX(Zwangerschapsverlof!$C$66:$C$72,N762)</f>
        <v>0</v>
      </c>
      <c r="N762" s="89">
        <f ca="1">MATCH(L762,Zwangerschapsverlof!$B$66:$B$72,0)</f>
        <v>1</v>
      </c>
      <c r="O762" s="6">
        <f t="shared" ca="1" si="142"/>
        <v>0</v>
      </c>
      <c r="P762" s="10">
        <f ca="1">VLOOKUP(C762,Zwangerschapsverlof!$B$80:$B$86,1,1)</f>
        <v>0</v>
      </c>
      <c r="Q762" s="10">
        <f ca="1">INDEX(Zwangerschapsverlof!$C$80:$C$86,R762)</f>
        <v>0</v>
      </c>
      <c r="R762" s="89">
        <f ca="1">MATCH(P762,Zwangerschapsverlof!$B$80:$B$86,0)</f>
        <v>1</v>
      </c>
      <c r="S762" s="6">
        <f t="shared" ca="1" si="143"/>
        <v>0</v>
      </c>
      <c r="T762" s="37">
        <f t="shared" ca="1" si="135"/>
        <v>0</v>
      </c>
      <c r="U762" s="49">
        <f t="shared" si="136"/>
        <v>0</v>
      </c>
      <c r="V762" s="37">
        <f ca="1">IF(AND(H762=0,I762=0,O762=1),INDEX(Zwangerschapsverlof!$B$66:$K$72,N762,3+D762),0)</f>
        <v>0</v>
      </c>
      <c r="W762" s="37">
        <f ca="1">IF(AND(H762=0,I762=0,S762=1),INDEX(Zwangerschapsverlof!$B$80:$K$86,R762,3+D762),0)</f>
        <v>0</v>
      </c>
      <c r="X762" s="110">
        <f t="shared" ca="1" si="137"/>
        <v>18</v>
      </c>
    </row>
    <row r="763" spans="2:24">
      <c r="B763" s="48">
        <f t="shared" ca="1" si="139"/>
        <v>45635</v>
      </c>
      <c r="C763" s="10">
        <f t="shared" ca="1" si="138"/>
        <v>45635</v>
      </c>
      <c r="D763" s="6">
        <f t="shared" ca="1" si="140"/>
        <v>1</v>
      </c>
      <c r="E763" s="10">
        <f ca="1">VLOOKUP(C763,Vakantie!O:O,1,1)</f>
        <v>45584</v>
      </c>
      <c r="F763" s="10">
        <f ca="1">INDEX(Vakantie!P:P,MATCH(E763,Vakantie!O:O,0))</f>
        <v>45592</v>
      </c>
      <c r="G763" s="6" t="str">
        <f ca="1">INDEX(Vakantie!Q:Q,MATCH(E763,Vakantie!O:O,0))</f>
        <v>Herfst</v>
      </c>
      <c r="H763" s="6">
        <f t="shared" ca="1" si="141"/>
        <v>0</v>
      </c>
      <c r="I763" s="6">
        <f ca="1">IFERROR(  MIN(1, VLOOKUP(C763,Vakantie!Z:Z,1,0)   ),0)</f>
        <v>0</v>
      </c>
      <c r="J763" s="6">
        <f t="shared" ca="1" si="133"/>
        <v>0</v>
      </c>
      <c r="K763" s="6">
        <f t="shared" si="134"/>
        <v>0</v>
      </c>
      <c r="L763" s="10">
        <f ca="1">VLOOKUP(C763,Zwangerschapsverlof!$B$66:$B$72,1,1)</f>
        <v>0</v>
      </c>
      <c r="M763" s="10">
        <f ca="1">INDEX(Zwangerschapsverlof!$C$66:$C$72,N763)</f>
        <v>0</v>
      </c>
      <c r="N763" s="89">
        <f ca="1">MATCH(L763,Zwangerschapsverlof!$B$66:$B$72,0)</f>
        <v>1</v>
      </c>
      <c r="O763" s="6">
        <f t="shared" ca="1" si="142"/>
        <v>0</v>
      </c>
      <c r="P763" s="10">
        <f ca="1">VLOOKUP(C763,Zwangerschapsverlof!$B$80:$B$86,1,1)</f>
        <v>0</v>
      </c>
      <c r="Q763" s="10">
        <f ca="1">INDEX(Zwangerschapsverlof!$C$80:$C$86,R763)</f>
        <v>0</v>
      </c>
      <c r="R763" s="89">
        <f ca="1">MATCH(P763,Zwangerschapsverlof!$B$80:$B$86,0)</f>
        <v>1</v>
      </c>
      <c r="S763" s="6">
        <f t="shared" ca="1" si="143"/>
        <v>0</v>
      </c>
      <c r="T763" s="37">
        <f t="shared" ca="1" si="135"/>
        <v>0</v>
      </c>
      <c r="U763" s="49">
        <f t="shared" si="136"/>
        <v>0</v>
      </c>
      <c r="V763" s="37">
        <f ca="1">IF(AND(H763=0,I763=0,O763=1),INDEX(Zwangerschapsverlof!$B$66:$K$72,N763,3+D763),0)</f>
        <v>0</v>
      </c>
      <c r="W763" s="37">
        <f ca="1">IF(AND(H763=0,I763=0,S763=1),INDEX(Zwangerschapsverlof!$B$80:$K$86,R763,3+D763),0)</f>
        <v>0</v>
      </c>
      <c r="X763" s="110">
        <f t="shared" ca="1" si="137"/>
        <v>18</v>
      </c>
    </row>
    <row r="764" spans="2:24">
      <c r="B764" s="48">
        <f t="shared" ca="1" si="139"/>
        <v>45636</v>
      </c>
      <c r="C764" s="10">
        <f t="shared" ca="1" si="138"/>
        <v>45636</v>
      </c>
      <c r="D764" s="6">
        <f t="shared" ca="1" si="140"/>
        <v>2</v>
      </c>
      <c r="E764" s="10">
        <f ca="1">VLOOKUP(C764,Vakantie!O:O,1,1)</f>
        <v>45584</v>
      </c>
      <c r="F764" s="10">
        <f ca="1">INDEX(Vakantie!P:P,MATCH(E764,Vakantie!O:O,0))</f>
        <v>45592</v>
      </c>
      <c r="G764" s="6" t="str">
        <f ca="1">INDEX(Vakantie!Q:Q,MATCH(E764,Vakantie!O:O,0))</f>
        <v>Herfst</v>
      </c>
      <c r="H764" s="6">
        <f t="shared" ca="1" si="141"/>
        <v>0</v>
      </c>
      <c r="I764" s="6">
        <f ca="1">IFERROR(  MIN(1, VLOOKUP(C764,Vakantie!Z:Z,1,0)   ),0)</f>
        <v>0</v>
      </c>
      <c r="J764" s="6">
        <f t="shared" ca="1" si="133"/>
        <v>0</v>
      </c>
      <c r="K764" s="6">
        <f t="shared" si="134"/>
        <v>0</v>
      </c>
      <c r="L764" s="10">
        <f ca="1">VLOOKUP(C764,Zwangerschapsverlof!$B$66:$B$72,1,1)</f>
        <v>0</v>
      </c>
      <c r="M764" s="10">
        <f ca="1">INDEX(Zwangerschapsverlof!$C$66:$C$72,N764)</f>
        <v>0</v>
      </c>
      <c r="N764" s="89">
        <f ca="1">MATCH(L764,Zwangerschapsverlof!$B$66:$B$72,0)</f>
        <v>1</v>
      </c>
      <c r="O764" s="6">
        <f t="shared" ca="1" si="142"/>
        <v>0</v>
      </c>
      <c r="P764" s="10">
        <f ca="1">VLOOKUP(C764,Zwangerschapsverlof!$B$80:$B$86,1,1)</f>
        <v>0</v>
      </c>
      <c r="Q764" s="10">
        <f ca="1">INDEX(Zwangerschapsverlof!$C$80:$C$86,R764)</f>
        <v>0</v>
      </c>
      <c r="R764" s="89">
        <f ca="1">MATCH(P764,Zwangerschapsverlof!$B$80:$B$86,0)</f>
        <v>1</v>
      </c>
      <c r="S764" s="6">
        <f t="shared" ca="1" si="143"/>
        <v>0</v>
      </c>
      <c r="T764" s="37">
        <f t="shared" ca="1" si="135"/>
        <v>0</v>
      </c>
      <c r="U764" s="49">
        <f t="shared" si="136"/>
        <v>0</v>
      </c>
      <c r="V764" s="37">
        <f ca="1">IF(AND(H764=0,I764=0,O764=1),INDEX(Zwangerschapsverlof!$B$66:$K$72,N764,3+D764),0)</f>
        <v>0</v>
      </c>
      <c r="W764" s="37">
        <f ca="1">IF(AND(H764=0,I764=0,S764=1),INDEX(Zwangerschapsverlof!$B$80:$K$86,R764,3+D764),0)</f>
        <v>0</v>
      </c>
      <c r="X764" s="110">
        <f t="shared" ca="1" si="137"/>
        <v>18</v>
      </c>
    </row>
    <row r="765" spans="2:24">
      <c r="B765" s="48">
        <f t="shared" ca="1" si="139"/>
        <v>45637</v>
      </c>
      <c r="C765" s="10">
        <f t="shared" ca="1" si="138"/>
        <v>45637</v>
      </c>
      <c r="D765" s="6">
        <f t="shared" ca="1" si="140"/>
        <v>3</v>
      </c>
      <c r="E765" s="10">
        <f ca="1">VLOOKUP(C765,Vakantie!O:O,1,1)</f>
        <v>45584</v>
      </c>
      <c r="F765" s="10">
        <f ca="1">INDEX(Vakantie!P:P,MATCH(E765,Vakantie!O:O,0))</f>
        <v>45592</v>
      </c>
      <c r="G765" s="6" t="str">
        <f ca="1">INDEX(Vakantie!Q:Q,MATCH(E765,Vakantie!O:O,0))</f>
        <v>Herfst</v>
      </c>
      <c r="H765" s="6">
        <f t="shared" ca="1" si="141"/>
        <v>0</v>
      </c>
      <c r="I765" s="6">
        <f ca="1">IFERROR(  MIN(1, VLOOKUP(C765,Vakantie!Z:Z,1,0)   ),0)</f>
        <v>0</v>
      </c>
      <c r="J765" s="6">
        <f t="shared" ca="1" si="133"/>
        <v>0</v>
      </c>
      <c r="K765" s="6">
        <f t="shared" si="134"/>
        <v>0</v>
      </c>
      <c r="L765" s="10">
        <f ca="1">VLOOKUP(C765,Zwangerschapsverlof!$B$66:$B$72,1,1)</f>
        <v>0</v>
      </c>
      <c r="M765" s="10">
        <f ca="1">INDEX(Zwangerschapsverlof!$C$66:$C$72,N765)</f>
        <v>0</v>
      </c>
      <c r="N765" s="89">
        <f ca="1">MATCH(L765,Zwangerschapsverlof!$B$66:$B$72,0)</f>
        <v>1</v>
      </c>
      <c r="O765" s="6">
        <f t="shared" ca="1" si="142"/>
        <v>0</v>
      </c>
      <c r="P765" s="10">
        <f ca="1">VLOOKUP(C765,Zwangerschapsverlof!$B$80:$B$86,1,1)</f>
        <v>0</v>
      </c>
      <c r="Q765" s="10">
        <f ca="1">INDEX(Zwangerschapsverlof!$C$80:$C$86,R765)</f>
        <v>0</v>
      </c>
      <c r="R765" s="89">
        <f ca="1">MATCH(P765,Zwangerschapsverlof!$B$80:$B$86,0)</f>
        <v>1</v>
      </c>
      <c r="S765" s="6">
        <f t="shared" ca="1" si="143"/>
        <v>0</v>
      </c>
      <c r="T765" s="37">
        <f t="shared" ca="1" si="135"/>
        <v>0</v>
      </c>
      <c r="U765" s="49">
        <f t="shared" si="136"/>
        <v>0</v>
      </c>
      <c r="V765" s="37">
        <f ca="1">IF(AND(H765=0,I765=0,O765=1),INDEX(Zwangerschapsverlof!$B$66:$K$72,N765,3+D765),0)</f>
        <v>0</v>
      </c>
      <c r="W765" s="37">
        <f ca="1">IF(AND(H765=0,I765=0,S765=1),INDEX(Zwangerschapsverlof!$B$80:$K$86,R765,3+D765),0)</f>
        <v>0</v>
      </c>
      <c r="X765" s="110">
        <f t="shared" ca="1" si="137"/>
        <v>18</v>
      </c>
    </row>
    <row r="766" spans="2:24">
      <c r="B766" s="48">
        <f t="shared" ca="1" si="139"/>
        <v>45638</v>
      </c>
      <c r="C766" s="10">
        <f t="shared" ca="1" si="138"/>
        <v>45638</v>
      </c>
      <c r="D766" s="6">
        <f t="shared" ca="1" si="140"/>
        <v>4</v>
      </c>
      <c r="E766" s="10">
        <f ca="1">VLOOKUP(C766,Vakantie!O:O,1,1)</f>
        <v>45584</v>
      </c>
      <c r="F766" s="10">
        <f ca="1">INDEX(Vakantie!P:P,MATCH(E766,Vakantie!O:O,0))</f>
        <v>45592</v>
      </c>
      <c r="G766" s="6" t="str">
        <f ca="1">INDEX(Vakantie!Q:Q,MATCH(E766,Vakantie!O:O,0))</f>
        <v>Herfst</v>
      </c>
      <c r="H766" s="6">
        <f t="shared" ca="1" si="141"/>
        <v>0</v>
      </c>
      <c r="I766" s="6">
        <f ca="1">IFERROR(  MIN(1, VLOOKUP(C766,Vakantie!Z:Z,1,0)   ),0)</f>
        <v>0</v>
      </c>
      <c r="J766" s="6">
        <f t="shared" ca="1" si="133"/>
        <v>0</v>
      </c>
      <c r="K766" s="6">
        <f t="shared" si="134"/>
        <v>0</v>
      </c>
      <c r="L766" s="10">
        <f ca="1">VLOOKUP(C766,Zwangerschapsverlof!$B$66:$B$72,1,1)</f>
        <v>0</v>
      </c>
      <c r="M766" s="10">
        <f ca="1">INDEX(Zwangerschapsverlof!$C$66:$C$72,N766)</f>
        <v>0</v>
      </c>
      <c r="N766" s="89">
        <f ca="1">MATCH(L766,Zwangerschapsverlof!$B$66:$B$72,0)</f>
        <v>1</v>
      </c>
      <c r="O766" s="6">
        <f t="shared" ca="1" si="142"/>
        <v>0</v>
      </c>
      <c r="P766" s="10">
        <f ca="1">VLOOKUP(C766,Zwangerschapsverlof!$B$80:$B$86,1,1)</f>
        <v>0</v>
      </c>
      <c r="Q766" s="10">
        <f ca="1">INDEX(Zwangerschapsverlof!$C$80:$C$86,R766)</f>
        <v>0</v>
      </c>
      <c r="R766" s="89">
        <f ca="1">MATCH(P766,Zwangerschapsverlof!$B$80:$B$86,0)</f>
        <v>1</v>
      </c>
      <c r="S766" s="6">
        <f t="shared" ca="1" si="143"/>
        <v>0</v>
      </c>
      <c r="T766" s="37">
        <f t="shared" ca="1" si="135"/>
        <v>0</v>
      </c>
      <c r="U766" s="49">
        <f t="shared" si="136"/>
        <v>0</v>
      </c>
      <c r="V766" s="37">
        <f ca="1">IF(AND(H766=0,I766=0,O766=1),INDEX(Zwangerschapsverlof!$B$66:$K$72,N766,3+D766),0)</f>
        <v>0</v>
      </c>
      <c r="W766" s="37">
        <f ca="1">IF(AND(H766=0,I766=0,S766=1),INDEX(Zwangerschapsverlof!$B$80:$K$86,R766,3+D766),0)</f>
        <v>0</v>
      </c>
      <c r="X766" s="110">
        <f t="shared" ca="1" si="137"/>
        <v>18</v>
      </c>
    </row>
    <row r="767" spans="2:24">
      <c r="B767" s="48">
        <f t="shared" ca="1" si="139"/>
        <v>45639</v>
      </c>
      <c r="C767" s="10">
        <f t="shared" ca="1" si="138"/>
        <v>45639</v>
      </c>
      <c r="D767" s="6">
        <f t="shared" ca="1" si="140"/>
        <v>5</v>
      </c>
      <c r="E767" s="10">
        <f ca="1">VLOOKUP(C767,Vakantie!O:O,1,1)</f>
        <v>45584</v>
      </c>
      <c r="F767" s="10">
        <f ca="1">INDEX(Vakantie!P:P,MATCH(E767,Vakantie!O:O,0))</f>
        <v>45592</v>
      </c>
      <c r="G767" s="6" t="str">
        <f ca="1">INDEX(Vakantie!Q:Q,MATCH(E767,Vakantie!O:O,0))</f>
        <v>Herfst</v>
      </c>
      <c r="H767" s="6">
        <f t="shared" ca="1" si="141"/>
        <v>0</v>
      </c>
      <c r="I767" s="6">
        <f ca="1">IFERROR(  MIN(1, VLOOKUP(C767,Vakantie!Z:Z,1,0)   ),0)</f>
        <v>0</v>
      </c>
      <c r="J767" s="6">
        <f t="shared" ca="1" si="133"/>
        <v>0</v>
      </c>
      <c r="K767" s="6">
        <f t="shared" si="134"/>
        <v>0</v>
      </c>
      <c r="L767" s="10">
        <f ca="1">VLOOKUP(C767,Zwangerschapsverlof!$B$66:$B$72,1,1)</f>
        <v>0</v>
      </c>
      <c r="M767" s="10">
        <f ca="1">INDEX(Zwangerschapsverlof!$C$66:$C$72,N767)</f>
        <v>0</v>
      </c>
      <c r="N767" s="89">
        <f ca="1">MATCH(L767,Zwangerschapsverlof!$B$66:$B$72,0)</f>
        <v>1</v>
      </c>
      <c r="O767" s="6">
        <f t="shared" ca="1" si="142"/>
        <v>0</v>
      </c>
      <c r="P767" s="10">
        <f ca="1">VLOOKUP(C767,Zwangerschapsverlof!$B$80:$B$86,1,1)</f>
        <v>0</v>
      </c>
      <c r="Q767" s="10">
        <f ca="1">INDEX(Zwangerschapsverlof!$C$80:$C$86,R767)</f>
        <v>0</v>
      </c>
      <c r="R767" s="89">
        <f ca="1">MATCH(P767,Zwangerschapsverlof!$B$80:$B$86,0)</f>
        <v>1</v>
      </c>
      <c r="S767" s="6">
        <f t="shared" ca="1" si="143"/>
        <v>0</v>
      </c>
      <c r="T767" s="37">
        <f t="shared" ca="1" si="135"/>
        <v>0</v>
      </c>
      <c r="U767" s="49">
        <f t="shared" si="136"/>
        <v>0</v>
      </c>
      <c r="V767" s="37">
        <f ca="1">IF(AND(H767=0,I767=0,O767=1),INDEX(Zwangerschapsverlof!$B$66:$K$72,N767,3+D767),0)</f>
        <v>0</v>
      </c>
      <c r="W767" s="37">
        <f ca="1">IF(AND(H767=0,I767=0,S767=1),INDEX(Zwangerschapsverlof!$B$80:$K$86,R767,3+D767),0)</f>
        <v>0</v>
      </c>
      <c r="X767" s="110">
        <f t="shared" ca="1" si="137"/>
        <v>18</v>
      </c>
    </row>
    <row r="768" spans="2:24">
      <c r="B768" s="48">
        <f t="shared" ca="1" si="139"/>
        <v>45640</v>
      </c>
      <c r="C768" s="10">
        <f t="shared" ca="1" si="138"/>
        <v>45640</v>
      </c>
      <c r="D768" s="6">
        <f t="shared" ca="1" si="140"/>
        <v>6</v>
      </c>
      <c r="E768" s="10">
        <f ca="1">VLOOKUP(C768,Vakantie!O:O,1,1)</f>
        <v>45584</v>
      </c>
      <c r="F768" s="10">
        <f ca="1">INDEX(Vakantie!P:P,MATCH(E768,Vakantie!O:O,0))</f>
        <v>45592</v>
      </c>
      <c r="G768" s="6" t="str">
        <f ca="1">INDEX(Vakantie!Q:Q,MATCH(E768,Vakantie!O:O,0))</f>
        <v>Herfst</v>
      </c>
      <c r="H768" s="6">
        <f t="shared" ca="1" si="141"/>
        <v>0</v>
      </c>
      <c r="I768" s="6">
        <f ca="1">IFERROR(  MIN(1, VLOOKUP(C768,Vakantie!Z:Z,1,0)   ),0)</f>
        <v>0</v>
      </c>
      <c r="J768" s="6">
        <f t="shared" ca="1" si="133"/>
        <v>0</v>
      </c>
      <c r="K768" s="6">
        <f t="shared" si="134"/>
        <v>0</v>
      </c>
      <c r="L768" s="10">
        <f ca="1">VLOOKUP(C768,Zwangerschapsverlof!$B$66:$B$72,1,1)</f>
        <v>0</v>
      </c>
      <c r="M768" s="10">
        <f ca="1">INDEX(Zwangerschapsverlof!$C$66:$C$72,N768)</f>
        <v>0</v>
      </c>
      <c r="N768" s="89">
        <f ca="1">MATCH(L768,Zwangerschapsverlof!$B$66:$B$72,0)</f>
        <v>1</v>
      </c>
      <c r="O768" s="6">
        <f t="shared" ca="1" si="142"/>
        <v>0</v>
      </c>
      <c r="P768" s="10">
        <f ca="1">VLOOKUP(C768,Zwangerschapsverlof!$B$80:$B$86,1,1)</f>
        <v>0</v>
      </c>
      <c r="Q768" s="10">
        <f ca="1">INDEX(Zwangerschapsverlof!$C$80:$C$86,R768)</f>
        <v>0</v>
      </c>
      <c r="R768" s="89">
        <f ca="1">MATCH(P768,Zwangerschapsverlof!$B$80:$B$86,0)</f>
        <v>1</v>
      </c>
      <c r="S768" s="6">
        <f t="shared" ca="1" si="143"/>
        <v>0</v>
      </c>
      <c r="T768" s="37">
        <f t="shared" ca="1" si="135"/>
        <v>0</v>
      </c>
      <c r="U768" s="49">
        <f t="shared" si="136"/>
        <v>0</v>
      </c>
      <c r="V768" s="37">
        <f ca="1">IF(AND(H768=0,I768=0,O768=1),INDEX(Zwangerschapsverlof!$B$66:$K$72,N768,3+D768),0)</f>
        <v>0</v>
      </c>
      <c r="W768" s="37">
        <f ca="1">IF(AND(H768=0,I768=0,S768=1),INDEX(Zwangerschapsverlof!$B$80:$K$86,R768,3+D768),0)</f>
        <v>0</v>
      </c>
      <c r="X768" s="110">
        <f t="shared" ca="1" si="137"/>
        <v>18</v>
      </c>
    </row>
    <row r="769" spans="2:24">
      <c r="B769" s="48">
        <f t="shared" ca="1" si="139"/>
        <v>45641</v>
      </c>
      <c r="C769" s="10">
        <f t="shared" ca="1" si="138"/>
        <v>45641</v>
      </c>
      <c r="D769" s="6">
        <f t="shared" ca="1" si="140"/>
        <v>7</v>
      </c>
      <c r="E769" s="10">
        <f ca="1">VLOOKUP(C769,Vakantie!O:O,1,1)</f>
        <v>45584</v>
      </c>
      <c r="F769" s="10">
        <f ca="1">INDEX(Vakantie!P:P,MATCH(E769,Vakantie!O:O,0))</f>
        <v>45592</v>
      </c>
      <c r="G769" s="6" t="str">
        <f ca="1">INDEX(Vakantie!Q:Q,MATCH(E769,Vakantie!O:O,0))</f>
        <v>Herfst</v>
      </c>
      <c r="H769" s="6">
        <f t="shared" ca="1" si="141"/>
        <v>0</v>
      </c>
      <c r="I769" s="6">
        <f ca="1">IFERROR(  MIN(1, VLOOKUP(C769,Vakantie!Z:Z,1,0)   ),0)</f>
        <v>0</v>
      </c>
      <c r="J769" s="6">
        <f t="shared" ca="1" si="133"/>
        <v>0</v>
      </c>
      <c r="K769" s="6">
        <f t="shared" si="134"/>
        <v>0</v>
      </c>
      <c r="L769" s="10">
        <f ca="1">VLOOKUP(C769,Zwangerschapsverlof!$B$66:$B$72,1,1)</f>
        <v>0</v>
      </c>
      <c r="M769" s="10">
        <f ca="1">INDEX(Zwangerschapsverlof!$C$66:$C$72,N769)</f>
        <v>0</v>
      </c>
      <c r="N769" s="89">
        <f ca="1">MATCH(L769,Zwangerschapsverlof!$B$66:$B$72,0)</f>
        <v>1</v>
      </c>
      <c r="O769" s="6">
        <f t="shared" ca="1" si="142"/>
        <v>0</v>
      </c>
      <c r="P769" s="10">
        <f ca="1">VLOOKUP(C769,Zwangerschapsverlof!$B$80:$B$86,1,1)</f>
        <v>0</v>
      </c>
      <c r="Q769" s="10">
        <f ca="1">INDEX(Zwangerschapsverlof!$C$80:$C$86,R769)</f>
        <v>0</v>
      </c>
      <c r="R769" s="89">
        <f ca="1">MATCH(P769,Zwangerschapsverlof!$B$80:$B$86,0)</f>
        <v>1</v>
      </c>
      <c r="S769" s="6">
        <f t="shared" ca="1" si="143"/>
        <v>0</v>
      </c>
      <c r="T769" s="37">
        <f t="shared" ca="1" si="135"/>
        <v>0</v>
      </c>
      <c r="U769" s="49">
        <f t="shared" si="136"/>
        <v>0</v>
      </c>
      <c r="V769" s="37">
        <f ca="1">IF(AND(H769=0,I769=0,O769=1),INDEX(Zwangerschapsverlof!$B$66:$K$72,N769,3+D769),0)</f>
        <v>0</v>
      </c>
      <c r="W769" s="37">
        <f ca="1">IF(AND(H769=0,I769=0,S769=1),INDEX(Zwangerschapsverlof!$B$80:$K$86,R769,3+D769),0)</f>
        <v>0</v>
      </c>
      <c r="X769" s="110">
        <f t="shared" ca="1" si="137"/>
        <v>18</v>
      </c>
    </row>
    <row r="770" spans="2:24">
      <c r="B770" s="48">
        <f t="shared" ca="1" si="139"/>
        <v>45642</v>
      </c>
      <c r="C770" s="10">
        <f t="shared" ca="1" si="138"/>
        <v>45642</v>
      </c>
      <c r="D770" s="6">
        <f t="shared" ca="1" si="140"/>
        <v>1</v>
      </c>
      <c r="E770" s="10">
        <f ca="1">VLOOKUP(C770,Vakantie!O:O,1,1)</f>
        <v>45584</v>
      </c>
      <c r="F770" s="10">
        <f ca="1">INDEX(Vakantie!P:P,MATCH(E770,Vakantie!O:O,0))</f>
        <v>45592</v>
      </c>
      <c r="G770" s="6" t="str">
        <f ca="1">INDEX(Vakantie!Q:Q,MATCH(E770,Vakantie!O:O,0))</f>
        <v>Herfst</v>
      </c>
      <c r="H770" s="6">
        <f t="shared" ca="1" si="141"/>
        <v>0</v>
      </c>
      <c r="I770" s="6">
        <f ca="1">IFERROR(  MIN(1, VLOOKUP(C770,Vakantie!Z:Z,1,0)   ),0)</f>
        <v>0</v>
      </c>
      <c r="J770" s="6">
        <f t="shared" ca="1" si="133"/>
        <v>0</v>
      </c>
      <c r="K770" s="6">
        <f t="shared" si="134"/>
        <v>0</v>
      </c>
      <c r="L770" s="10">
        <f ca="1">VLOOKUP(C770,Zwangerschapsverlof!$B$66:$B$72,1,1)</f>
        <v>0</v>
      </c>
      <c r="M770" s="10">
        <f ca="1">INDEX(Zwangerschapsverlof!$C$66:$C$72,N770)</f>
        <v>0</v>
      </c>
      <c r="N770" s="89">
        <f ca="1">MATCH(L770,Zwangerschapsverlof!$B$66:$B$72,0)</f>
        <v>1</v>
      </c>
      <c r="O770" s="6">
        <f t="shared" ca="1" si="142"/>
        <v>0</v>
      </c>
      <c r="P770" s="10">
        <f ca="1">VLOOKUP(C770,Zwangerschapsverlof!$B$80:$B$86,1,1)</f>
        <v>0</v>
      </c>
      <c r="Q770" s="10">
        <f ca="1">INDEX(Zwangerschapsverlof!$C$80:$C$86,R770)</f>
        <v>0</v>
      </c>
      <c r="R770" s="89">
        <f ca="1">MATCH(P770,Zwangerschapsverlof!$B$80:$B$86,0)</f>
        <v>1</v>
      </c>
      <c r="S770" s="6">
        <f t="shared" ca="1" si="143"/>
        <v>0</v>
      </c>
      <c r="T770" s="37">
        <f t="shared" ca="1" si="135"/>
        <v>0</v>
      </c>
      <c r="U770" s="49">
        <f t="shared" si="136"/>
        <v>0</v>
      </c>
      <c r="V770" s="37">
        <f ca="1">IF(AND(H770=0,I770=0,O770=1),INDEX(Zwangerschapsverlof!$B$66:$K$72,N770,3+D770),0)</f>
        <v>0</v>
      </c>
      <c r="W770" s="37">
        <f ca="1">IF(AND(H770=0,I770=0,S770=1),INDEX(Zwangerschapsverlof!$B$80:$K$86,R770,3+D770),0)</f>
        <v>0</v>
      </c>
      <c r="X770" s="110">
        <f t="shared" ca="1" si="137"/>
        <v>18</v>
      </c>
    </row>
    <row r="771" spans="2:24">
      <c r="B771" s="48">
        <f t="shared" ca="1" si="139"/>
        <v>45643</v>
      </c>
      <c r="C771" s="10">
        <f t="shared" ca="1" si="138"/>
        <v>45643</v>
      </c>
      <c r="D771" s="6">
        <f t="shared" ca="1" si="140"/>
        <v>2</v>
      </c>
      <c r="E771" s="10">
        <f ca="1">VLOOKUP(C771,Vakantie!O:O,1,1)</f>
        <v>45584</v>
      </c>
      <c r="F771" s="10">
        <f ca="1">INDEX(Vakantie!P:P,MATCH(E771,Vakantie!O:O,0))</f>
        <v>45592</v>
      </c>
      <c r="G771" s="6" t="str">
        <f ca="1">INDEX(Vakantie!Q:Q,MATCH(E771,Vakantie!O:O,0))</f>
        <v>Herfst</v>
      </c>
      <c r="H771" s="6">
        <f t="shared" ca="1" si="141"/>
        <v>0</v>
      </c>
      <c r="I771" s="6">
        <f ca="1">IFERROR(  MIN(1, VLOOKUP(C771,Vakantie!Z:Z,1,0)   ),0)</f>
        <v>0</v>
      </c>
      <c r="J771" s="6">
        <f t="shared" ca="1" si="133"/>
        <v>0</v>
      </c>
      <c r="K771" s="6">
        <f t="shared" si="134"/>
        <v>0</v>
      </c>
      <c r="L771" s="10">
        <f ca="1">VLOOKUP(C771,Zwangerschapsverlof!$B$66:$B$72,1,1)</f>
        <v>0</v>
      </c>
      <c r="M771" s="10">
        <f ca="1">INDEX(Zwangerschapsverlof!$C$66:$C$72,N771)</f>
        <v>0</v>
      </c>
      <c r="N771" s="89">
        <f ca="1">MATCH(L771,Zwangerschapsverlof!$B$66:$B$72,0)</f>
        <v>1</v>
      </c>
      <c r="O771" s="6">
        <f t="shared" ca="1" si="142"/>
        <v>0</v>
      </c>
      <c r="P771" s="10">
        <f ca="1">VLOOKUP(C771,Zwangerschapsverlof!$B$80:$B$86,1,1)</f>
        <v>0</v>
      </c>
      <c r="Q771" s="10">
        <f ca="1">INDEX(Zwangerschapsverlof!$C$80:$C$86,R771)</f>
        <v>0</v>
      </c>
      <c r="R771" s="89">
        <f ca="1">MATCH(P771,Zwangerschapsverlof!$B$80:$B$86,0)</f>
        <v>1</v>
      </c>
      <c r="S771" s="6">
        <f t="shared" ca="1" si="143"/>
        <v>0</v>
      </c>
      <c r="T771" s="37">
        <f t="shared" ca="1" si="135"/>
        <v>0</v>
      </c>
      <c r="U771" s="49">
        <f t="shared" si="136"/>
        <v>0</v>
      </c>
      <c r="V771" s="37">
        <f ca="1">IF(AND(H771=0,I771=0,O771=1),INDEX(Zwangerschapsverlof!$B$66:$K$72,N771,3+D771),0)</f>
        <v>0</v>
      </c>
      <c r="W771" s="37">
        <f ca="1">IF(AND(H771=0,I771=0,S771=1),INDEX(Zwangerschapsverlof!$B$80:$K$86,R771,3+D771),0)</f>
        <v>0</v>
      </c>
      <c r="X771" s="110">
        <f t="shared" ca="1" si="137"/>
        <v>18</v>
      </c>
    </row>
    <row r="772" spans="2:24">
      <c r="B772" s="48">
        <f t="shared" ca="1" si="139"/>
        <v>45644</v>
      </c>
      <c r="C772" s="10">
        <f t="shared" ca="1" si="138"/>
        <v>45644</v>
      </c>
      <c r="D772" s="6">
        <f t="shared" ca="1" si="140"/>
        <v>3</v>
      </c>
      <c r="E772" s="10">
        <f ca="1">VLOOKUP(C772,Vakantie!O:O,1,1)</f>
        <v>45584</v>
      </c>
      <c r="F772" s="10">
        <f ca="1">INDEX(Vakantie!P:P,MATCH(E772,Vakantie!O:O,0))</f>
        <v>45592</v>
      </c>
      <c r="G772" s="6" t="str">
        <f ca="1">INDEX(Vakantie!Q:Q,MATCH(E772,Vakantie!O:O,0))</f>
        <v>Herfst</v>
      </c>
      <c r="H772" s="6">
        <f t="shared" ca="1" si="141"/>
        <v>0</v>
      </c>
      <c r="I772" s="6">
        <f ca="1">IFERROR(  MIN(1, VLOOKUP(C772,Vakantie!Z:Z,1,0)   ),0)</f>
        <v>0</v>
      </c>
      <c r="J772" s="6">
        <f t="shared" ca="1" si="133"/>
        <v>0</v>
      </c>
      <c r="K772" s="6">
        <f t="shared" si="134"/>
        <v>0</v>
      </c>
      <c r="L772" s="10">
        <f ca="1">VLOOKUP(C772,Zwangerschapsverlof!$B$66:$B$72,1,1)</f>
        <v>0</v>
      </c>
      <c r="M772" s="10">
        <f ca="1">INDEX(Zwangerschapsverlof!$C$66:$C$72,N772)</f>
        <v>0</v>
      </c>
      <c r="N772" s="89">
        <f ca="1">MATCH(L772,Zwangerschapsverlof!$B$66:$B$72,0)</f>
        <v>1</v>
      </c>
      <c r="O772" s="6">
        <f t="shared" ca="1" si="142"/>
        <v>0</v>
      </c>
      <c r="P772" s="10">
        <f ca="1">VLOOKUP(C772,Zwangerschapsverlof!$B$80:$B$86,1,1)</f>
        <v>0</v>
      </c>
      <c r="Q772" s="10">
        <f ca="1">INDEX(Zwangerschapsverlof!$C$80:$C$86,R772)</f>
        <v>0</v>
      </c>
      <c r="R772" s="89">
        <f ca="1">MATCH(P772,Zwangerschapsverlof!$B$80:$B$86,0)</f>
        <v>1</v>
      </c>
      <c r="S772" s="6">
        <f t="shared" ca="1" si="143"/>
        <v>0</v>
      </c>
      <c r="T772" s="37">
        <f t="shared" ca="1" si="135"/>
        <v>0</v>
      </c>
      <c r="U772" s="49">
        <f t="shared" si="136"/>
        <v>0</v>
      </c>
      <c r="V772" s="37">
        <f ca="1">IF(AND(H772=0,I772=0,O772=1),INDEX(Zwangerschapsverlof!$B$66:$K$72,N772,3+D772),0)</f>
        <v>0</v>
      </c>
      <c r="W772" s="37">
        <f ca="1">IF(AND(H772=0,I772=0,S772=1),INDEX(Zwangerschapsverlof!$B$80:$K$86,R772,3+D772),0)</f>
        <v>0</v>
      </c>
      <c r="X772" s="110">
        <f t="shared" ca="1" si="137"/>
        <v>18</v>
      </c>
    </row>
    <row r="773" spans="2:24">
      <c r="B773" s="48">
        <f t="shared" ca="1" si="139"/>
        <v>45645</v>
      </c>
      <c r="C773" s="10">
        <f t="shared" ca="1" si="138"/>
        <v>45645</v>
      </c>
      <c r="D773" s="6">
        <f t="shared" ca="1" si="140"/>
        <v>4</v>
      </c>
      <c r="E773" s="10">
        <f ca="1">VLOOKUP(C773,Vakantie!O:O,1,1)</f>
        <v>45584</v>
      </c>
      <c r="F773" s="10">
        <f ca="1">INDEX(Vakantie!P:P,MATCH(E773,Vakantie!O:O,0))</f>
        <v>45592</v>
      </c>
      <c r="G773" s="6" t="str">
        <f ca="1">INDEX(Vakantie!Q:Q,MATCH(E773,Vakantie!O:O,0))</f>
        <v>Herfst</v>
      </c>
      <c r="H773" s="6">
        <f t="shared" ca="1" si="141"/>
        <v>0</v>
      </c>
      <c r="I773" s="6">
        <f ca="1">IFERROR(  MIN(1, VLOOKUP(C773,Vakantie!Z:Z,1,0)   ),0)</f>
        <v>0</v>
      </c>
      <c r="J773" s="6">
        <f t="shared" ca="1" si="133"/>
        <v>0</v>
      </c>
      <c r="K773" s="6">
        <f t="shared" si="134"/>
        <v>0</v>
      </c>
      <c r="L773" s="10">
        <f ca="1">VLOOKUP(C773,Zwangerschapsverlof!$B$66:$B$72,1,1)</f>
        <v>0</v>
      </c>
      <c r="M773" s="10">
        <f ca="1">INDEX(Zwangerschapsverlof!$C$66:$C$72,N773)</f>
        <v>0</v>
      </c>
      <c r="N773" s="89">
        <f ca="1">MATCH(L773,Zwangerschapsverlof!$B$66:$B$72,0)</f>
        <v>1</v>
      </c>
      <c r="O773" s="6">
        <f t="shared" ca="1" si="142"/>
        <v>0</v>
      </c>
      <c r="P773" s="10">
        <f ca="1">VLOOKUP(C773,Zwangerschapsverlof!$B$80:$B$86,1,1)</f>
        <v>0</v>
      </c>
      <c r="Q773" s="10">
        <f ca="1">INDEX(Zwangerschapsverlof!$C$80:$C$86,R773)</f>
        <v>0</v>
      </c>
      <c r="R773" s="89">
        <f ca="1">MATCH(P773,Zwangerschapsverlof!$B$80:$B$86,0)</f>
        <v>1</v>
      </c>
      <c r="S773" s="6">
        <f t="shared" ca="1" si="143"/>
        <v>0</v>
      </c>
      <c r="T773" s="37">
        <f t="shared" ca="1" si="135"/>
        <v>0</v>
      </c>
      <c r="U773" s="49">
        <f t="shared" si="136"/>
        <v>0</v>
      </c>
      <c r="V773" s="37">
        <f ca="1">IF(AND(H773=0,I773=0,O773=1),INDEX(Zwangerschapsverlof!$B$66:$K$72,N773,3+D773),0)</f>
        <v>0</v>
      </c>
      <c r="W773" s="37">
        <f ca="1">IF(AND(H773=0,I773=0,S773=1),INDEX(Zwangerschapsverlof!$B$80:$K$86,R773,3+D773),0)</f>
        <v>0</v>
      </c>
      <c r="X773" s="110">
        <f t="shared" ca="1" si="137"/>
        <v>18</v>
      </c>
    </row>
    <row r="774" spans="2:24">
      <c r="B774" s="48">
        <f t="shared" ca="1" si="139"/>
        <v>45646</v>
      </c>
      <c r="C774" s="10">
        <f t="shared" ca="1" si="138"/>
        <v>45646</v>
      </c>
      <c r="D774" s="6">
        <f t="shared" ca="1" si="140"/>
        <v>5</v>
      </c>
      <c r="E774" s="10">
        <f ca="1">VLOOKUP(C774,Vakantie!O:O,1,1)</f>
        <v>45584</v>
      </c>
      <c r="F774" s="10">
        <f ca="1">INDEX(Vakantie!P:P,MATCH(E774,Vakantie!O:O,0))</f>
        <v>45592</v>
      </c>
      <c r="G774" s="6" t="str">
        <f ca="1">INDEX(Vakantie!Q:Q,MATCH(E774,Vakantie!O:O,0))</f>
        <v>Herfst</v>
      </c>
      <c r="H774" s="6">
        <f t="shared" ca="1" si="141"/>
        <v>0</v>
      </c>
      <c r="I774" s="6">
        <f ca="1">IFERROR(  MIN(1, VLOOKUP(C774,Vakantie!Z:Z,1,0)   ),0)</f>
        <v>0</v>
      </c>
      <c r="J774" s="6">
        <f t="shared" ca="1" si="133"/>
        <v>0</v>
      </c>
      <c r="K774" s="6">
        <f t="shared" si="134"/>
        <v>0</v>
      </c>
      <c r="L774" s="10">
        <f ca="1">VLOOKUP(C774,Zwangerschapsverlof!$B$66:$B$72,1,1)</f>
        <v>0</v>
      </c>
      <c r="M774" s="10">
        <f ca="1">INDEX(Zwangerschapsverlof!$C$66:$C$72,N774)</f>
        <v>0</v>
      </c>
      <c r="N774" s="89">
        <f ca="1">MATCH(L774,Zwangerschapsverlof!$B$66:$B$72,0)</f>
        <v>1</v>
      </c>
      <c r="O774" s="6">
        <f t="shared" ca="1" si="142"/>
        <v>0</v>
      </c>
      <c r="P774" s="10">
        <f ca="1">VLOOKUP(C774,Zwangerschapsverlof!$B$80:$B$86,1,1)</f>
        <v>0</v>
      </c>
      <c r="Q774" s="10">
        <f ca="1">INDEX(Zwangerschapsverlof!$C$80:$C$86,R774)</f>
        <v>0</v>
      </c>
      <c r="R774" s="89">
        <f ca="1">MATCH(P774,Zwangerschapsverlof!$B$80:$B$86,0)</f>
        <v>1</v>
      </c>
      <c r="S774" s="6">
        <f t="shared" ca="1" si="143"/>
        <v>0</v>
      </c>
      <c r="T774" s="37">
        <f t="shared" ca="1" si="135"/>
        <v>0</v>
      </c>
      <c r="U774" s="49">
        <f t="shared" si="136"/>
        <v>0</v>
      </c>
      <c r="V774" s="37">
        <f ca="1">IF(AND(H774=0,I774=0,O774=1),INDEX(Zwangerschapsverlof!$B$66:$K$72,N774,3+D774),0)</f>
        <v>0</v>
      </c>
      <c r="W774" s="37">
        <f ca="1">IF(AND(H774=0,I774=0,S774=1),INDEX(Zwangerschapsverlof!$B$80:$K$86,R774,3+D774),0)</f>
        <v>0</v>
      </c>
      <c r="X774" s="110">
        <f t="shared" ca="1" si="137"/>
        <v>18</v>
      </c>
    </row>
    <row r="775" spans="2:24">
      <c r="B775" s="48">
        <f t="shared" ca="1" si="139"/>
        <v>45647</v>
      </c>
      <c r="C775" s="10">
        <f t="shared" ca="1" si="138"/>
        <v>45647</v>
      </c>
      <c r="D775" s="6">
        <f t="shared" ca="1" si="140"/>
        <v>6</v>
      </c>
      <c r="E775" s="10">
        <f ca="1">VLOOKUP(C775,Vakantie!O:O,1,1)</f>
        <v>45647</v>
      </c>
      <c r="F775" s="10">
        <f ca="1">INDEX(Vakantie!P:P,MATCH(E775,Vakantie!O:O,0))</f>
        <v>45662</v>
      </c>
      <c r="G775" s="6" t="str">
        <f ca="1">INDEX(Vakantie!Q:Q,MATCH(E775,Vakantie!O:O,0))</f>
        <v>Kerst</v>
      </c>
      <c r="H775" s="6">
        <f t="shared" ca="1" si="141"/>
        <v>1</v>
      </c>
      <c r="I775" s="6">
        <f ca="1">IFERROR(  MIN(1, VLOOKUP(C775,Vakantie!Z:Z,1,0)   ),0)</f>
        <v>0</v>
      </c>
      <c r="J775" s="6">
        <f t="shared" ref="J775:J838" ca="1" si="144">IF(AND(C775&gt;=$AX$23,C775&lt;=$AX$38),1,0)</f>
        <v>0</v>
      </c>
      <c r="K775" s="6">
        <f t="shared" ref="K775:K838" si="145">IF($AX$37=0,0,IF(AND(C775&gt;=$AX$37,C775&lt;=$AX$35),1,0))</f>
        <v>0</v>
      </c>
      <c r="L775" s="10">
        <f ca="1">VLOOKUP(C775,Zwangerschapsverlof!$B$66:$B$72,1,1)</f>
        <v>0</v>
      </c>
      <c r="M775" s="10">
        <f ca="1">INDEX(Zwangerschapsverlof!$C$66:$C$72,N775)</f>
        <v>0</v>
      </c>
      <c r="N775" s="89">
        <f ca="1">MATCH(L775,Zwangerschapsverlof!$B$66:$B$72,0)</f>
        <v>1</v>
      </c>
      <c r="O775" s="6">
        <f t="shared" ca="1" si="142"/>
        <v>0</v>
      </c>
      <c r="P775" s="10">
        <f ca="1">VLOOKUP(C775,Zwangerschapsverlof!$B$80:$B$86,1,1)</f>
        <v>0</v>
      </c>
      <c r="Q775" s="10">
        <f ca="1">INDEX(Zwangerschapsverlof!$C$80:$C$86,R775)</f>
        <v>0</v>
      </c>
      <c r="R775" s="89">
        <f ca="1">MATCH(P775,Zwangerschapsverlof!$B$80:$B$86,0)</f>
        <v>1</v>
      </c>
      <c r="S775" s="6">
        <f t="shared" ca="1" si="143"/>
        <v>0</v>
      </c>
      <c r="T775" s="37">
        <f t="shared" ref="T775:T838" ca="1" si="146">IF(AND(OR(H775=1,I775=1),J775=1),INDEX($AY$9:$BE$9,1,D775),0)</f>
        <v>0</v>
      </c>
      <c r="U775" s="49">
        <f t="shared" ref="U775:U838" si="147">IF(K775=1,INDEX($AY$9:$BE$9,1,D775),0)</f>
        <v>0</v>
      </c>
      <c r="V775" s="37">
        <f ca="1">IF(AND(H775=0,I775=0,O775=1),INDEX(Zwangerschapsverlof!$B$66:$K$72,N775,3+D775),0)</f>
        <v>0</v>
      </c>
      <c r="W775" s="37">
        <f ca="1">IF(AND(H775=0,I775=0,S775=1),INDEX(Zwangerschapsverlof!$B$80:$K$86,R775,3+D775),0)</f>
        <v>0</v>
      </c>
      <c r="X775" s="110">
        <f t="shared" ref="X775:X838" ca="1" si="148">SUM(X774,IF(I775=1,1,0))</f>
        <v>18</v>
      </c>
    </row>
    <row r="776" spans="2:24">
      <c r="B776" s="48">
        <f t="shared" ca="1" si="139"/>
        <v>45648</v>
      </c>
      <c r="C776" s="10">
        <f t="shared" ref="C776:C839" ca="1" si="149">C775+1</f>
        <v>45648</v>
      </c>
      <c r="D776" s="6">
        <f t="shared" ca="1" si="140"/>
        <v>7</v>
      </c>
      <c r="E776" s="10">
        <f ca="1">VLOOKUP(C776,Vakantie!O:O,1,1)</f>
        <v>45647</v>
      </c>
      <c r="F776" s="10">
        <f ca="1">INDEX(Vakantie!P:P,MATCH(E776,Vakantie!O:O,0))</f>
        <v>45662</v>
      </c>
      <c r="G776" s="6" t="str">
        <f ca="1">INDEX(Vakantie!Q:Q,MATCH(E776,Vakantie!O:O,0))</f>
        <v>Kerst</v>
      </c>
      <c r="H776" s="6">
        <f t="shared" ca="1" si="141"/>
        <v>1</v>
      </c>
      <c r="I776" s="6">
        <f ca="1">IFERROR(  MIN(1, VLOOKUP(C776,Vakantie!Z:Z,1,0)   ),0)</f>
        <v>0</v>
      </c>
      <c r="J776" s="6">
        <f t="shared" ca="1" si="144"/>
        <v>0</v>
      </c>
      <c r="K776" s="6">
        <f t="shared" si="145"/>
        <v>0</v>
      </c>
      <c r="L776" s="10">
        <f ca="1">VLOOKUP(C776,Zwangerschapsverlof!$B$66:$B$72,1,1)</f>
        <v>0</v>
      </c>
      <c r="M776" s="10">
        <f ca="1">INDEX(Zwangerschapsverlof!$C$66:$C$72,N776)</f>
        <v>0</v>
      </c>
      <c r="N776" s="89">
        <f ca="1">MATCH(L776,Zwangerschapsverlof!$B$66:$B$72,0)</f>
        <v>1</v>
      </c>
      <c r="O776" s="6">
        <f t="shared" ca="1" si="142"/>
        <v>0</v>
      </c>
      <c r="P776" s="10">
        <f ca="1">VLOOKUP(C776,Zwangerschapsverlof!$B$80:$B$86,1,1)</f>
        <v>0</v>
      </c>
      <c r="Q776" s="10">
        <f ca="1">INDEX(Zwangerschapsverlof!$C$80:$C$86,R776)</f>
        <v>0</v>
      </c>
      <c r="R776" s="89">
        <f ca="1">MATCH(P776,Zwangerschapsverlof!$B$80:$B$86,0)</f>
        <v>1</v>
      </c>
      <c r="S776" s="6">
        <f t="shared" ca="1" si="143"/>
        <v>0</v>
      </c>
      <c r="T776" s="37">
        <f t="shared" ca="1" si="146"/>
        <v>0</v>
      </c>
      <c r="U776" s="49">
        <f t="shared" si="147"/>
        <v>0</v>
      </c>
      <c r="V776" s="37">
        <f ca="1">IF(AND(H776=0,I776=0,O776=1),INDEX(Zwangerschapsverlof!$B$66:$K$72,N776,3+D776),0)</f>
        <v>0</v>
      </c>
      <c r="W776" s="37">
        <f ca="1">IF(AND(H776=0,I776=0,S776=1),INDEX(Zwangerschapsverlof!$B$80:$K$86,R776,3+D776),0)</f>
        <v>0</v>
      </c>
      <c r="X776" s="110">
        <f t="shared" ca="1" si="148"/>
        <v>18</v>
      </c>
    </row>
    <row r="777" spans="2:24">
      <c r="B777" s="48">
        <f t="shared" ca="1" si="139"/>
        <v>45649</v>
      </c>
      <c r="C777" s="10">
        <f t="shared" ca="1" si="149"/>
        <v>45649</v>
      </c>
      <c r="D777" s="6">
        <f t="shared" ca="1" si="140"/>
        <v>1</v>
      </c>
      <c r="E777" s="10">
        <f ca="1">VLOOKUP(C777,Vakantie!O:O,1,1)</f>
        <v>45647</v>
      </c>
      <c r="F777" s="10">
        <f ca="1">INDEX(Vakantie!P:P,MATCH(E777,Vakantie!O:O,0))</f>
        <v>45662</v>
      </c>
      <c r="G777" s="6" t="str">
        <f ca="1">INDEX(Vakantie!Q:Q,MATCH(E777,Vakantie!O:O,0))</f>
        <v>Kerst</v>
      </c>
      <c r="H777" s="6">
        <f t="shared" ca="1" si="141"/>
        <v>1</v>
      </c>
      <c r="I777" s="6">
        <f ca="1">IFERROR(  MIN(1, VLOOKUP(C777,Vakantie!Z:Z,1,0)   ),0)</f>
        <v>0</v>
      </c>
      <c r="J777" s="6">
        <f t="shared" ca="1" si="144"/>
        <v>0</v>
      </c>
      <c r="K777" s="6">
        <f t="shared" si="145"/>
        <v>0</v>
      </c>
      <c r="L777" s="10">
        <f ca="1">VLOOKUP(C777,Zwangerschapsverlof!$B$66:$B$72,1,1)</f>
        <v>0</v>
      </c>
      <c r="M777" s="10">
        <f ca="1">INDEX(Zwangerschapsverlof!$C$66:$C$72,N777)</f>
        <v>0</v>
      </c>
      <c r="N777" s="89">
        <f ca="1">MATCH(L777,Zwangerschapsverlof!$B$66:$B$72,0)</f>
        <v>1</v>
      </c>
      <c r="O777" s="6">
        <f t="shared" ca="1" si="142"/>
        <v>0</v>
      </c>
      <c r="P777" s="10">
        <f ca="1">VLOOKUP(C777,Zwangerschapsverlof!$B$80:$B$86,1,1)</f>
        <v>0</v>
      </c>
      <c r="Q777" s="10">
        <f ca="1">INDEX(Zwangerschapsverlof!$C$80:$C$86,R777)</f>
        <v>0</v>
      </c>
      <c r="R777" s="89">
        <f ca="1">MATCH(P777,Zwangerschapsverlof!$B$80:$B$86,0)</f>
        <v>1</v>
      </c>
      <c r="S777" s="6">
        <f t="shared" ca="1" si="143"/>
        <v>0</v>
      </c>
      <c r="T777" s="37">
        <f t="shared" ca="1" si="146"/>
        <v>0</v>
      </c>
      <c r="U777" s="49">
        <f t="shared" si="147"/>
        <v>0</v>
      </c>
      <c r="V777" s="37">
        <f ca="1">IF(AND(H777=0,I777=0,O777=1),INDEX(Zwangerschapsverlof!$B$66:$K$72,N777,3+D777),0)</f>
        <v>0</v>
      </c>
      <c r="W777" s="37">
        <f ca="1">IF(AND(H777=0,I777=0,S777=1),INDEX(Zwangerschapsverlof!$B$80:$K$86,R777,3+D777),0)</f>
        <v>0</v>
      </c>
      <c r="X777" s="110">
        <f t="shared" ca="1" si="148"/>
        <v>18</v>
      </c>
    </row>
    <row r="778" spans="2:24">
      <c r="B778" s="48">
        <f t="shared" ca="1" si="139"/>
        <v>45650</v>
      </c>
      <c r="C778" s="10">
        <f t="shared" ca="1" si="149"/>
        <v>45650</v>
      </c>
      <c r="D778" s="6">
        <f t="shared" ca="1" si="140"/>
        <v>2</v>
      </c>
      <c r="E778" s="10">
        <f ca="1">VLOOKUP(C778,Vakantie!O:O,1,1)</f>
        <v>45647</v>
      </c>
      <c r="F778" s="10">
        <f ca="1">INDEX(Vakantie!P:P,MATCH(E778,Vakantie!O:O,0))</f>
        <v>45662</v>
      </c>
      <c r="G778" s="6" t="str">
        <f ca="1">INDEX(Vakantie!Q:Q,MATCH(E778,Vakantie!O:O,0))</f>
        <v>Kerst</v>
      </c>
      <c r="H778" s="6">
        <f t="shared" ca="1" si="141"/>
        <v>1</v>
      </c>
      <c r="I778" s="6">
        <f ca="1">IFERROR(  MIN(1, VLOOKUP(C778,Vakantie!Z:Z,1,0)   ),0)</f>
        <v>0</v>
      </c>
      <c r="J778" s="6">
        <f t="shared" ca="1" si="144"/>
        <v>0</v>
      </c>
      <c r="K778" s="6">
        <f t="shared" si="145"/>
        <v>0</v>
      </c>
      <c r="L778" s="10">
        <f ca="1">VLOOKUP(C778,Zwangerschapsverlof!$B$66:$B$72,1,1)</f>
        <v>0</v>
      </c>
      <c r="M778" s="10">
        <f ca="1">INDEX(Zwangerschapsverlof!$C$66:$C$72,N778)</f>
        <v>0</v>
      </c>
      <c r="N778" s="89">
        <f ca="1">MATCH(L778,Zwangerschapsverlof!$B$66:$B$72,0)</f>
        <v>1</v>
      </c>
      <c r="O778" s="6">
        <f t="shared" ca="1" si="142"/>
        <v>0</v>
      </c>
      <c r="P778" s="10">
        <f ca="1">VLOOKUP(C778,Zwangerschapsverlof!$B$80:$B$86,1,1)</f>
        <v>0</v>
      </c>
      <c r="Q778" s="10">
        <f ca="1">INDEX(Zwangerschapsverlof!$C$80:$C$86,R778)</f>
        <v>0</v>
      </c>
      <c r="R778" s="89">
        <f ca="1">MATCH(P778,Zwangerschapsverlof!$B$80:$B$86,0)</f>
        <v>1</v>
      </c>
      <c r="S778" s="6">
        <f t="shared" ca="1" si="143"/>
        <v>0</v>
      </c>
      <c r="T778" s="37">
        <f t="shared" ca="1" si="146"/>
        <v>0</v>
      </c>
      <c r="U778" s="49">
        <f t="shared" si="147"/>
        <v>0</v>
      </c>
      <c r="V778" s="37">
        <f ca="1">IF(AND(H778=0,I778=0,O778=1),INDEX(Zwangerschapsverlof!$B$66:$K$72,N778,3+D778),0)</f>
        <v>0</v>
      </c>
      <c r="W778" s="37">
        <f ca="1">IF(AND(H778=0,I778=0,S778=1),INDEX(Zwangerschapsverlof!$B$80:$K$86,R778,3+D778),0)</f>
        <v>0</v>
      </c>
      <c r="X778" s="110">
        <f t="shared" ca="1" si="148"/>
        <v>18</v>
      </c>
    </row>
    <row r="779" spans="2:24">
      <c r="B779" s="48">
        <f t="shared" ca="1" si="139"/>
        <v>45651</v>
      </c>
      <c r="C779" s="10">
        <f t="shared" ca="1" si="149"/>
        <v>45651</v>
      </c>
      <c r="D779" s="6">
        <f t="shared" ca="1" si="140"/>
        <v>3</v>
      </c>
      <c r="E779" s="10">
        <f ca="1">VLOOKUP(C779,Vakantie!O:O,1,1)</f>
        <v>45647</v>
      </c>
      <c r="F779" s="10">
        <f ca="1">INDEX(Vakantie!P:P,MATCH(E779,Vakantie!O:O,0))</f>
        <v>45662</v>
      </c>
      <c r="G779" s="6" t="str">
        <f ca="1">INDEX(Vakantie!Q:Q,MATCH(E779,Vakantie!O:O,0))</f>
        <v>Kerst</v>
      </c>
      <c r="H779" s="6">
        <f t="shared" ca="1" si="141"/>
        <v>1</v>
      </c>
      <c r="I779" s="6">
        <f ca="1">IFERROR(  MIN(1, VLOOKUP(C779,Vakantie!Z:Z,1,0)   ),0)</f>
        <v>1</v>
      </c>
      <c r="J779" s="6">
        <f t="shared" ca="1" si="144"/>
        <v>0</v>
      </c>
      <c r="K779" s="6">
        <f t="shared" si="145"/>
        <v>0</v>
      </c>
      <c r="L779" s="10">
        <f ca="1">VLOOKUP(C779,Zwangerschapsverlof!$B$66:$B$72,1,1)</f>
        <v>0</v>
      </c>
      <c r="M779" s="10">
        <f ca="1">INDEX(Zwangerschapsverlof!$C$66:$C$72,N779)</f>
        <v>0</v>
      </c>
      <c r="N779" s="89">
        <f ca="1">MATCH(L779,Zwangerschapsverlof!$B$66:$B$72,0)</f>
        <v>1</v>
      </c>
      <c r="O779" s="6">
        <f t="shared" ca="1" si="142"/>
        <v>0</v>
      </c>
      <c r="P779" s="10">
        <f ca="1">VLOOKUP(C779,Zwangerschapsverlof!$B$80:$B$86,1,1)</f>
        <v>0</v>
      </c>
      <c r="Q779" s="10">
        <f ca="1">INDEX(Zwangerschapsverlof!$C$80:$C$86,R779)</f>
        <v>0</v>
      </c>
      <c r="R779" s="89">
        <f ca="1">MATCH(P779,Zwangerschapsverlof!$B$80:$B$86,0)</f>
        <v>1</v>
      </c>
      <c r="S779" s="6">
        <f t="shared" ca="1" si="143"/>
        <v>0</v>
      </c>
      <c r="T779" s="37">
        <f t="shared" ca="1" si="146"/>
        <v>0</v>
      </c>
      <c r="U779" s="49">
        <f t="shared" si="147"/>
        <v>0</v>
      </c>
      <c r="V779" s="37">
        <f ca="1">IF(AND(H779=0,I779=0,O779=1),INDEX(Zwangerschapsverlof!$B$66:$K$72,N779,3+D779),0)</f>
        <v>0</v>
      </c>
      <c r="W779" s="37">
        <f ca="1">IF(AND(H779=0,I779=0,S779=1),INDEX(Zwangerschapsverlof!$B$80:$K$86,R779,3+D779),0)</f>
        <v>0</v>
      </c>
      <c r="X779" s="110">
        <f t="shared" ca="1" si="148"/>
        <v>19</v>
      </c>
    </row>
    <row r="780" spans="2:24">
      <c r="B780" s="48">
        <f t="shared" ca="1" si="139"/>
        <v>45652</v>
      </c>
      <c r="C780" s="10">
        <f t="shared" ca="1" si="149"/>
        <v>45652</v>
      </c>
      <c r="D780" s="6">
        <f t="shared" ca="1" si="140"/>
        <v>4</v>
      </c>
      <c r="E780" s="10">
        <f ca="1">VLOOKUP(C780,Vakantie!O:O,1,1)</f>
        <v>45647</v>
      </c>
      <c r="F780" s="10">
        <f ca="1">INDEX(Vakantie!P:P,MATCH(E780,Vakantie!O:O,0))</f>
        <v>45662</v>
      </c>
      <c r="G780" s="6" t="str">
        <f ca="1">INDEX(Vakantie!Q:Q,MATCH(E780,Vakantie!O:O,0))</f>
        <v>Kerst</v>
      </c>
      <c r="H780" s="6">
        <f t="shared" ca="1" si="141"/>
        <v>1</v>
      </c>
      <c r="I780" s="6">
        <f ca="1">IFERROR(  MIN(1, VLOOKUP(C780,Vakantie!Z:Z,1,0)   ),0)</f>
        <v>1</v>
      </c>
      <c r="J780" s="6">
        <f t="shared" ca="1" si="144"/>
        <v>0</v>
      </c>
      <c r="K780" s="6">
        <f t="shared" si="145"/>
        <v>0</v>
      </c>
      <c r="L780" s="10">
        <f ca="1">VLOOKUP(C780,Zwangerschapsverlof!$B$66:$B$72,1,1)</f>
        <v>0</v>
      </c>
      <c r="M780" s="10">
        <f ca="1">INDEX(Zwangerschapsverlof!$C$66:$C$72,N780)</f>
        <v>0</v>
      </c>
      <c r="N780" s="89">
        <f ca="1">MATCH(L780,Zwangerschapsverlof!$B$66:$B$72,0)</f>
        <v>1</v>
      </c>
      <c r="O780" s="6">
        <f t="shared" ca="1" si="142"/>
        <v>0</v>
      </c>
      <c r="P780" s="10">
        <f ca="1">VLOOKUP(C780,Zwangerschapsverlof!$B$80:$B$86,1,1)</f>
        <v>0</v>
      </c>
      <c r="Q780" s="10">
        <f ca="1">INDEX(Zwangerschapsverlof!$C$80:$C$86,R780)</f>
        <v>0</v>
      </c>
      <c r="R780" s="89">
        <f ca="1">MATCH(P780,Zwangerschapsverlof!$B$80:$B$86,0)</f>
        <v>1</v>
      </c>
      <c r="S780" s="6">
        <f t="shared" ca="1" si="143"/>
        <v>0</v>
      </c>
      <c r="T780" s="37">
        <f t="shared" ca="1" si="146"/>
        <v>0</v>
      </c>
      <c r="U780" s="49">
        <f t="shared" si="147"/>
        <v>0</v>
      </c>
      <c r="V780" s="37">
        <f ca="1">IF(AND(H780=0,I780=0,O780=1),INDEX(Zwangerschapsverlof!$B$66:$K$72,N780,3+D780),0)</f>
        <v>0</v>
      </c>
      <c r="W780" s="37">
        <f ca="1">IF(AND(H780=0,I780=0,S780=1),INDEX(Zwangerschapsverlof!$B$80:$K$86,R780,3+D780),0)</f>
        <v>0</v>
      </c>
      <c r="X780" s="110">
        <f t="shared" ca="1" si="148"/>
        <v>20</v>
      </c>
    </row>
    <row r="781" spans="2:24">
      <c r="B781" s="48">
        <f t="shared" ca="1" si="139"/>
        <v>45653</v>
      </c>
      <c r="C781" s="10">
        <f t="shared" ca="1" si="149"/>
        <v>45653</v>
      </c>
      <c r="D781" s="6">
        <f t="shared" ca="1" si="140"/>
        <v>5</v>
      </c>
      <c r="E781" s="10">
        <f ca="1">VLOOKUP(C781,Vakantie!O:O,1,1)</f>
        <v>45647</v>
      </c>
      <c r="F781" s="10">
        <f ca="1">INDEX(Vakantie!P:P,MATCH(E781,Vakantie!O:O,0))</f>
        <v>45662</v>
      </c>
      <c r="G781" s="6" t="str">
        <f ca="1">INDEX(Vakantie!Q:Q,MATCH(E781,Vakantie!O:O,0))</f>
        <v>Kerst</v>
      </c>
      <c r="H781" s="6">
        <f t="shared" ca="1" si="141"/>
        <v>1</v>
      </c>
      <c r="I781" s="6">
        <f ca="1">IFERROR(  MIN(1, VLOOKUP(C781,Vakantie!Z:Z,1,0)   ),0)</f>
        <v>0</v>
      </c>
      <c r="J781" s="6">
        <f t="shared" ca="1" si="144"/>
        <v>0</v>
      </c>
      <c r="K781" s="6">
        <f t="shared" si="145"/>
        <v>0</v>
      </c>
      <c r="L781" s="10">
        <f ca="1">VLOOKUP(C781,Zwangerschapsverlof!$B$66:$B$72,1,1)</f>
        <v>0</v>
      </c>
      <c r="M781" s="10">
        <f ca="1">INDEX(Zwangerschapsverlof!$C$66:$C$72,N781)</f>
        <v>0</v>
      </c>
      <c r="N781" s="89">
        <f ca="1">MATCH(L781,Zwangerschapsverlof!$B$66:$B$72,0)</f>
        <v>1</v>
      </c>
      <c r="O781" s="6">
        <f t="shared" ca="1" si="142"/>
        <v>0</v>
      </c>
      <c r="P781" s="10">
        <f ca="1">VLOOKUP(C781,Zwangerschapsverlof!$B$80:$B$86,1,1)</f>
        <v>0</v>
      </c>
      <c r="Q781" s="10">
        <f ca="1">INDEX(Zwangerschapsverlof!$C$80:$C$86,R781)</f>
        <v>0</v>
      </c>
      <c r="R781" s="89">
        <f ca="1">MATCH(P781,Zwangerschapsverlof!$B$80:$B$86,0)</f>
        <v>1</v>
      </c>
      <c r="S781" s="6">
        <f t="shared" ca="1" si="143"/>
        <v>0</v>
      </c>
      <c r="T781" s="37">
        <f t="shared" ca="1" si="146"/>
        <v>0</v>
      </c>
      <c r="U781" s="49">
        <f t="shared" si="147"/>
        <v>0</v>
      </c>
      <c r="V781" s="37">
        <f ca="1">IF(AND(H781=0,I781=0,O781=1),INDEX(Zwangerschapsverlof!$B$66:$K$72,N781,3+D781),0)</f>
        <v>0</v>
      </c>
      <c r="W781" s="37">
        <f ca="1">IF(AND(H781=0,I781=0,S781=1),INDEX(Zwangerschapsverlof!$B$80:$K$86,R781,3+D781),0)</f>
        <v>0</v>
      </c>
      <c r="X781" s="110">
        <f t="shared" ca="1" si="148"/>
        <v>20</v>
      </c>
    </row>
    <row r="782" spans="2:24">
      <c r="B782" s="48">
        <f t="shared" ca="1" si="139"/>
        <v>45654</v>
      </c>
      <c r="C782" s="10">
        <f t="shared" ca="1" si="149"/>
        <v>45654</v>
      </c>
      <c r="D782" s="6">
        <f t="shared" ca="1" si="140"/>
        <v>6</v>
      </c>
      <c r="E782" s="10">
        <f ca="1">VLOOKUP(C782,Vakantie!O:O,1,1)</f>
        <v>45647</v>
      </c>
      <c r="F782" s="10">
        <f ca="1">INDEX(Vakantie!P:P,MATCH(E782,Vakantie!O:O,0))</f>
        <v>45662</v>
      </c>
      <c r="G782" s="6" t="str">
        <f ca="1">INDEX(Vakantie!Q:Q,MATCH(E782,Vakantie!O:O,0))</f>
        <v>Kerst</v>
      </c>
      <c r="H782" s="6">
        <f t="shared" ca="1" si="141"/>
        <v>1</v>
      </c>
      <c r="I782" s="6">
        <f ca="1">IFERROR(  MIN(1, VLOOKUP(C782,Vakantie!Z:Z,1,0)   ),0)</f>
        <v>0</v>
      </c>
      <c r="J782" s="6">
        <f t="shared" ca="1" si="144"/>
        <v>0</v>
      </c>
      <c r="K782" s="6">
        <f t="shared" si="145"/>
        <v>0</v>
      </c>
      <c r="L782" s="10">
        <f ca="1">VLOOKUP(C782,Zwangerschapsverlof!$B$66:$B$72,1,1)</f>
        <v>0</v>
      </c>
      <c r="M782" s="10">
        <f ca="1">INDEX(Zwangerschapsverlof!$C$66:$C$72,N782)</f>
        <v>0</v>
      </c>
      <c r="N782" s="89">
        <f ca="1">MATCH(L782,Zwangerschapsverlof!$B$66:$B$72,0)</f>
        <v>1</v>
      </c>
      <c r="O782" s="6">
        <f t="shared" ca="1" si="142"/>
        <v>0</v>
      </c>
      <c r="P782" s="10">
        <f ca="1">VLOOKUP(C782,Zwangerschapsverlof!$B$80:$B$86,1,1)</f>
        <v>0</v>
      </c>
      <c r="Q782" s="10">
        <f ca="1">INDEX(Zwangerschapsverlof!$C$80:$C$86,R782)</f>
        <v>0</v>
      </c>
      <c r="R782" s="89">
        <f ca="1">MATCH(P782,Zwangerschapsverlof!$B$80:$B$86,0)</f>
        <v>1</v>
      </c>
      <c r="S782" s="6">
        <f t="shared" ca="1" si="143"/>
        <v>0</v>
      </c>
      <c r="T782" s="37">
        <f t="shared" ca="1" si="146"/>
        <v>0</v>
      </c>
      <c r="U782" s="49">
        <f t="shared" si="147"/>
        <v>0</v>
      </c>
      <c r="V782" s="37">
        <f ca="1">IF(AND(H782=0,I782=0,O782=1),INDEX(Zwangerschapsverlof!$B$66:$K$72,N782,3+D782),0)</f>
        <v>0</v>
      </c>
      <c r="W782" s="37">
        <f ca="1">IF(AND(H782=0,I782=0,S782=1),INDEX(Zwangerschapsverlof!$B$80:$K$86,R782,3+D782),0)</f>
        <v>0</v>
      </c>
      <c r="X782" s="110">
        <f t="shared" ca="1" si="148"/>
        <v>20</v>
      </c>
    </row>
    <row r="783" spans="2:24">
      <c r="B783" s="48">
        <f t="shared" ca="1" si="139"/>
        <v>45655</v>
      </c>
      <c r="C783" s="10">
        <f t="shared" ca="1" si="149"/>
        <v>45655</v>
      </c>
      <c r="D783" s="6">
        <f t="shared" ca="1" si="140"/>
        <v>7</v>
      </c>
      <c r="E783" s="10">
        <f ca="1">VLOOKUP(C783,Vakantie!O:O,1,1)</f>
        <v>45647</v>
      </c>
      <c r="F783" s="10">
        <f ca="1">INDEX(Vakantie!P:P,MATCH(E783,Vakantie!O:O,0))</f>
        <v>45662</v>
      </c>
      <c r="G783" s="6" t="str">
        <f ca="1">INDEX(Vakantie!Q:Q,MATCH(E783,Vakantie!O:O,0))</f>
        <v>Kerst</v>
      </c>
      <c r="H783" s="6">
        <f t="shared" ca="1" si="141"/>
        <v>1</v>
      </c>
      <c r="I783" s="6">
        <f ca="1">IFERROR(  MIN(1, VLOOKUP(C783,Vakantie!Z:Z,1,0)   ),0)</f>
        <v>0</v>
      </c>
      <c r="J783" s="6">
        <f t="shared" ca="1" si="144"/>
        <v>0</v>
      </c>
      <c r="K783" s="6">
        <f t="shared" si="145"/>
        <v>0</v>
      </c>
      <c r="L783" s="10">
        <f ca="1">VLOOKUP(C783,Zwangerschapsverlof!$B$66:$B$72,1,1)</f>
        <v>0</v>
      </c>
      <c r="M783" s="10">
        <f ca="1">INDEX(Zwangerschapsverlof!$C$66:$C$72,N783)</f>
        <v>0</v>
      </c>
      <c r="N783" s="89">
        <f ca="1">MATCH(L783,Zwangerschapsverlof!$B$66:$B$72,0)</f>
        <v>1</v>
      </c>
      <c r="O783" s="6">
        <f t="shared" ca="1" si="142"/>
        <v>0</v>
      </c>
      <c r="P783" s="10">
        <f ca="1">VLOOKUP(C783,Zwangerschapsverlof!$B$80:$B$86,1,1)</f>
        <v>0</v>
      </c>
      <c r="Q783" s="10">
        <f ca="1">INDEX(Zwangerschapsverlof!$C$80:$C$86,R783)</f>
        <v>0</v>
      </c>
      <c r="R783" s="89">
        <f ca="1">MATCH(P783,Zwangerschapsverlof!$B$80:$B$86,0)</f>
        <v>1</v>
      </c>
      <c r="S783" s="6">
        <f t="shared" ca="1" si="143"/>
        <v>0</v>
      </c>
      <c r="T783" s="37">
        <f t="shared" ca="1" si="146"/>
        <v>0</v>
      </c>
      <c r="U783" s="49">
        <f t="shared" si="147"/>
        <v>0</v>
      </c>
      <c r="V783" s="37">
        <f ca="1">IF(AND(H783=0,I783=0,O783=1),INDEX(Zwangerschapsverlof!$B$66:$K$72,N783,3+D783),0)</f>
        <v>0</v>
      </c>
      <c r="W783" s="37">
        <f ca="1">IF(AND(H783=0,I783=0,S783=1),INDEX(Zwangerschapsverlof!$B$80:$K$86,R783,3+D783),0)</f>
        <v>0</v>
      </c>
      <c r="X783" s="110">
        <f t="shared" ca="1" si="148"/>
        <v>20</v>
      </c>
    </row>
    <row r="784" spans="2:24">
      <c r="B784" s="48">
        <f t="shared" ca="1" si="139"/>
        <v>45656</v>
      </c>
      <c r="C784" s="10">
        <f t="shared" ca="1" si="149"/>
        <v>45656</v>
      </c>
      <c r="D784" s="6">
        <f t="shared" ca="1" si="140"/>
        <v>1</v>
      </c>
      <c r="E784" s="10">
        <f ca="1">VLOOKUP(C784,Vakantie!O:O,1,1)</f>
        <v>45647</v>
      </c>
      <c r="F784" s="10">
        <f ca="1">INDEX(Vakantie!P:P,MATCH(E784,Vakantie!O:O,0))</f>
        <v>45662</v>
      </c>
      <c r="G784" s="6" t="str">
        <f ca="1">INDEX(Vakantie!Q:Q,MATCH(E784,Vakantie!O:O,0))</f>
        <v>Kerst</v>
      </c>
      <c r="H784" s="6">
        <f t="shared" ca="1" si="141"/>
        <v>1</v>
      </c>
      <c r="I784" s="6">
        <f ca="1">IFERROR(  MIN(1, VLOOKUP(C784,Vakantie!Z:Z,1,0)   ),0)</f>
        <v>0</v>
      </c>
      <c r="J784" s="6">
        <f t="shared" ca="1" si="144"/>
        <v>0</v>
      </c>
      <c r="K784" s="6">
        <f t="shared" si="145"/>
        <v>0</v>
      </c>
      <c r="L784" s="10">
        <f ca="1">VLOOKUP(C784,Zwangerschapsverlof!$B$66:$B$72,1,1)</f>
        <v>0</v>
      </c>
      <c r="M784" s="10">
        <f ca="1">INDEX(Zwangerschapsverlof!$C$66:$C$72,N784)</f>
        <v>0</v>
      </c>
      <c r="N784" s="89">
        <f ca="1">MATCH(L784,Zwangerschapsverlof!$B$66:$B$72,0)</f>
        <v>1</v>
      </c>
      <c r="O784" s="6">
        <f t="shared" ca="1" si="142"/>
        <v>0</v>
      </c>
      <c r="P784" s="10">
        <f ca="1">VLOOKUP(C784,Zwangerschapsverlof!$B$80:$B$86,1,1)</f>
        <v>0</v>
      </c>
      <c r="Q784" s="10">
        <f ca="1">INDEX(Zwangerschapsverlof!$C$80:$C$86,R784)</f>
        <v>0</v>
      </c>
      <c r="R784" s="89">
        <f ca="1">MATCH(P784,Zwangerschapsverlof!$B$80:$B$86,0)</f>
        <v>1</v>
      </c>
      <c r="S784" s="6">
        <f t="shared" ca="1" si="143"/>
        <v>0</v>
      </c>
      <c r="T784" s="37">
        <f t="shared" ca="1" si="146"/>
        <v>0</v>
      </c>
      <c r="U784" s="49">
        <f t="shared" si="147"/>
        <v>0</v>
      </c>
      <c r="V784" s="37">
        <f ca="1">IF(AND(H784=0,I784=0,O784=1),INDEX(Zwangerschapsverlof!$B$66:$K$72,N784,3+D784),0)</f>
        <v>0</v>
      </c>
      <c r="W784" s="37">
        <f ca="1">IF(AND(H784=0,I784=0,S784=1),INDEX(Zwangerschapsverlof!$B$80:$K$86,R784,3+D784),0)</f>
        <v>0</v>
      </c>
      <c r="X784" s="110">
        <f t="shared" ca="1" si="148"/>
        <v>20</v>
      </c>
    </row>
    <row r="785" spans="2:24">
      <c r="B785" s="48">
        <f t="shared" ca="1" si="139"/>
        <v>45657</v>
      </c>
      <c r="C785" s="10">
        <f t="shared" ca="1" si="149"/>
        <v>45657</v>
      </c>
      <c r="D785" s="6">
        <f t="shared" ca="1" si="140"/>
        <v>2</v>
      </c>
      <c r="E785" s="10">
        <f ca="1">VLOOKUP(C785,Vakantie!O:O,1,1)</f>
        <v>45647</v>
      </c>
      <c r="F785" s="10">
        <f ca="1">INDEX(Vakantie!P:P,MATCH(E785,Vakantie!O:O,0))</f>
        <v>45662</v>
      </c>
      <c r="G785" s="6" t="str">
        <f ca="1">INDEX(Vakantie!Q:Q,MATCH(E785,Vakantie!O:O,0))</f>
        <v>Kerst</v>
      </c>
      <c r="H785" s="6">
        <f t="shared" ca="1" si="141"/>
        <v>1</v>
      </c>
      <c r="I785" s="6">
        <f ca="1">IFERROR(  MIN(1, VLOOKUP(C785,Vakantie!Z:Z,1,0)   ),0)</f>
        <v>0</v>
      </c>
      <c r="J785" s="6">
        <f t="shared" ca="1" si="144"/>
        <v>0</v>
      </c>
      <c r="K785" s="6">
        <f t="shared" si="145"/>
        <v>0</v>
      </c>
      <c r="L785" s="10">
        <f ca="1">VLOOKUP(C785,Zwangerschapsverlof!$B$66:$B$72,1,1)</f>
        <v>0</v>
      </c>
      <c r="M785" s="10">
        <f ca="1">INDEX(Zwangerschapsverlof!$C$66:$C$72,N785)</f>
        <v>0</v>
      </c>
      <c r="N785" s="89">
        <f ca="1">MATCH(L785,Zwangerschapsverlof!$B$66:$B$72,0)</f>
        <v>1</v>
      </c>
      <c r="O785" s="6">
        <f t="shared" ca="1" si="142"/>
        <v>0</v>
      </c>
      <c r="P785" s="10">
        <f ca="1">VLOOKUP(C785,Zwangerschapsverlof!$B$80:$B$86,1,1)</f>
        <v>0</v>
      </c>
      <c r="Q785" s="10">
        <f ca="1">INDEX(Zwangerschapsverlof!$C$80:$C$86,R785)</f>
        <v>0</v>
      </c>
      <c r="R785" s="89">
        <f ca="1">MATCH(P785,Zwangerschapsverlof!$B$80:$B$86,0)</f>
        <v>1</v>
      </c>
      <c r="S785" s="6">
        <f t="shared" ca="1" si="143"/>
        <v>0</v>
      </c>
      <c r="T785" s="37">
        <f t="shared" ca="1" si="146"/>
        <v>0</v>
      </c>
      <c r="U785" s="49">
        <f t="shared" si="147"/>
        <v>0</v>
      </c>
      <c r="V785" s="37">
        <f ca="1">IF(AND(H785=0,I785=0,O785=1),INDEX(Zwangerschapsverlof!$B$66:$K$72,N785,3+D785),0)</f>
        <v>0</v>
      </c>
      <c r="W785" s="37">
        <f ca="1">IF(AND(H785=0,I785=0,S785=1),INDEX(Zwangerschapsverlof!$B$80:$K$86,R785,3+D785),0)</f>
        <v>0</v>
      </c>
      <c r="X785" s="110">
        <f t="shared" ca="1" si="148"/>
        <v>20</v>
      </c>
    </row>
    <row r="786" spans="2:24">
      <c r="B786" s="48">
        <f t="shared" ca="1" si="139"/>
        <v>45658</v>
      </c>
      <c r="C786" s="10">
        <f t="shared" ca="1" si="149"/>
        <v>45658</v>
      </c>
      <c r="D786" s="6">
        <f t="shared" ca="1" si="140"/>
        <v>3</v>
      </c>
      <c r="E786" s="10">
        <f ca="1">VLOOKUP(C786,Vakantie!O:O,1,1)</f>
        <v>45647</v>
      </c>
      <c r="F786" s="10">
        <f ca="1">INDEX(Vakantie!P:P,MATCH(E786,Vakantie!O:O,0))</f>
        <v>45662</v>
      </c>
      <c r="G786" s="6" t="str">
        <f ca="1">INDEX(Vakantie!Q:Q,MATCH(E786,Vakantie!O:O,0))</f>
        <v>Kerst</v>
      </c>
      <c r="H786" s="6">
        <f t="shared" ca="1" si="141"/>
        <v>1</v>
      </c>
      <c r="I786" s="6">
        <f ca="1">IFERROR(  MIN(1, VLOOKUP(C786,Vakantie!Z:Z,1,0)   ),0)</f>
        <v>0</v>
      </c>
      <c r="J786" s="6">
        <f t="shared" ca="1" si="144"/>
        <v>0</v>
      </c>
      <c r="K786" s="6">
        <f t="shared" si="145"/>
        <v>0</v>
      </c>
      <c r="L786" s="10">
        <f ca="1">VLOOKUP(C786,Zwangerschapsverlof!$B$66:$B$72,1,1)</f>
        <v>0</v>
      </c>
      <c r="M786" s="10">
        <f ca="1">INDEX(Zwangerschapsverlof!$C$66:$C$72,N786)</f>
        <v>0</v>
      </c>
      <c r="N786" s="89">
        <f ca="1">MATCH(L786,Zwangerschapsverlof!$B$66:$B$72,0)</f>
        <v>1</v>
      </c>
      <c r="O786" s="6">
        <f t="shared" ca="1" si="142"/>
        <v>0</v>
      </c>
      <c r="P786" s="10">
        <f ca="1">VLOOKUP(C786,Zwangerschapsverlof!$B$80:$B$86,1,1)</f>
        <v>0</v>
      </c>
      <c r="Q786" s="10">
        <f ca="1">INDEX(Zwangerschapsverlof!$C$80:$C$86,R786)</f>
        <v>0</v>
      </c>
      <c r="R786" s="89">
        <f ca="1">MATCH(P786,Zwangerschapsverlof!$B$80:$B$86,0)</f>
        <v>1</v>
      </c>
      <c r="S786" s="6">
        <f t="shared" ca="1" si="143"/>
        <v>0</v>
      </c>
      <c r="T786" s="37">
        <f t="shared" ca="1" si="146"/>
        <v>0</v>
      </c>
      <c r="U786" s="49">
        <f t="shared" si="147"/>
        <v>0</v>
      </c>
      <c r="V786" s="37">
        <f ca="1">IF(AND(H786=0,I786=0,O786=1),INDEX(Zwangerschapsverlof!$B$66:$K$72,N786,3+D786),0)</f>
        <v>0</v>
      </c>
      <c r="W786" s="37">
        <f ca="1">IF(AND(H786=0,I786=0,S786=1),INDEX(Zwangerschapsverlof!$B$80:$K$86,R786,3+D786),0)</f>
        <v>0</v>
      </c>
      <c r="X786" s="110">
        <f t="shared" ca="1" si="148"/>
        <v>20</v>
      </c>
    </row>
    <row r="787" spans="2:24">
      <c r="B787" s="48">
        <f t="shared" ca="1" si="139"/>
        <v>45659</v>
      </c>
      <c r="C787" s="10">
        <f t="shared" ca="1" si="149"/>
        <v>45659</v>
      </c>
      <c r="D787" s="6">
        <f t="shared" ca="1" si="140"/>
        <v>4</v>
      </c>
      <c r="E787" s="10">
        <f ca="1">VLOOKUP(C787,Vakantie!O:O,1,1)</f>
        <v>45647</v>
      </c>
      <c r="F787" s="10">
        <f ca="1">INDEX(Vakantie!P:P,MATCH(E787,Vakantie!O:O,0))</f>
        <v>45662</v>
      </c>
      <c r="G787" s="6" t="str">
        <f ca="1">INDEX(Vakantie!Q:Q,MATCH(E787,Vakantie!O:O,0))</f>
        <v>Kerst</v>
      </c>
      <c r="H787" s="6">
        <f t="shared" ca="1" si="141"/>
        <v>1</v>
      </c>
      <c r="I787" s="6">
        <f ca="1">IFERROR(  MIN(1, VLOOKUP(C787,Vakantie!Z:Z,1,0)   ),0)</f>
        <v>0</v>
      </c>
      <c r="J787" s="6">
        <f t="shared" ca="1" si="144"/>
        <v>0</v>
      </c>
      <c r="K787" s="6">
        <f t="shared" si="145"/>
        <v>0</v>
      </c>
      <c r="L787" s="10">
        <f ca="1">VLOOKUP(C787,Zwangerschapsverlof!$B$66:$B$72,1,1)</f>
        <v>0</v>
      </c>
      <c r="M787" s="10">
        <f ca="1">INDEX(Zwangerschapsverlof!$C$66:$C$72,N787)</f>
        <v>0</v>
      </c>
      <c r="N787" s="89">
        <f ca="1">MATCH(L787,Zwangerschapsverlof!$B$66:$B$72,0)</f>
        <v>1</v>
      </c>
      <c r="O787" s="6">
        <f t="shared" ca="1" si="142"/>
        <v>0</v>
      </c>
      <c r="P787" s="10">
        <f ca="1">VLOOKUP(C787,Zwangerschapsverlof!$B$80:$B$86,1,1)</f>
        <v>0</v>
      </c>
      <c r="Q787" s="10">
        <f ca="1">INDEX(Zwangerschapsverlof!$C$80:$C$86,R787)</f>
        <v>0</v>
      </c>
      <c r="R787" s="89">
        <f ca="1">MATCH(P787,Zwangerschapsverlof!$B$80:$B$86,0)</f>
        <v>1</v>
      </c>
      <c r="S787" s="6">
        <f t="shared" ca="1" si="143"/>
        <v>0</v>
      </c>
      <c r="T787" s="37">
        <f t="shared" ca="1" si="146"/>
        <v>0</v>
      </c>
      <c r="U787" s="49">
        <f t="shared" si="147"/>
        <v>0</v>
      </c>
      <c r="V787" s="37">
        <f ca="1">IF(AND(H787=0,I787=0,O787=1),INDEX(Zwangerschapsverlof!$B$66:$K$72,N787,3+D787),0)</f>
        <v>0</v>
      </c>
      <c r="W787" s="37">
        <f ca="1">IF(AND(H787=0,I787=0,S787=1),INDEX(Zwangerschapsverlof!$B$80:$K$86,R787,3+D787),0)</f>
        <v>0</v>
      </c>
      <c r="X787" s="110">
        <f t="shared" ca="1" si="148"/>
        <v>20</v>
      </c>
    </row>
    <row r="788" spans="2:24">
      <c r="B788" s="48">
        <f t="shared" ca="1" si="139"/>
        <v>45660</v>
      </c>
      <c r="C788" s="10">
        <f t="shared" ca="1" si="149"/>
        <v>45660</v>
      </c>
      <c r="D788" s="6">
        <f t="shared" ca="1" si="140"/>
        <v>5</v>
      </c>
      <c r="E788" s="10">
        <f ca="1">VLOOKUP(C788,Vakantie!O:O,1,1)</f>
        <v>45647</v>
      </c>
      <c r="F788" s="10">
        <f ca="1">INDEX(Vakantie!P:P,MATCH(E788,Vakantie!O:O,0))</f>
        <v>45662</v>
      </c>
      <c r="G788" s="6" t="str">
        <f ca="1">INDEX(Vakantie!Q:Q,MATCH(E788,Vakantie!O:O,0))</f>
        <v>Kerst</v>
      </c>
      <c r="H788" s="6">
        <f t="shared" ca="1" si="141"/>
        <v>1</v>
      </c>
      <c r="I788" s="6">
        <f ca="1">IFERROR(  MIN(1, VLOOKUP(C788,Vakantie!Z:Z,1,0)   ),0)</f>
        <v>0</v>
      </c>
      <c r="J788" s="6">
        <f t="shared" ca="1" si="144"/>
        <v>0</v>
      </c>
      <c r="K788" s="6">
        <f t="shared" si="145"/>
        <v>0</v>
      </c>
      <c r="L788" s="10">
        <f ca="1">VLOOKUP(C788,Zwangerschapsverlof!$B$66:$B$72,1,1)</f>
        <v>0</v>
      </c>
      <c r="M788" s="10">
        <f ca="1">INDEX(Zwangerschapsverlof!$C$66:$C$72,N788)</f>
        <v>0</v>
      </c>
      <c r="N788" s="89">
        <f ca="1">MATCH(L788,Zwangerschapsverlof!$B$66:$B$72,0)</f>
        <v>1</v>
      </c>
      <c r="O788" s="6">
        <f t="shared" ca="1" si="142"/>
        <v>0</v>
      </c>
      <c r="P788" s="10">
        <f ca="1">VLOOKUP(C788,Zwangerschapsverlof!$B$80:$B$86,1,1)</f>
        <v>0</v>
      </c>
      <c r="Q788" s="10">
        <f ca="1">INDEX(Zwangerschapsverlof!$C$80:$C$86,R788)</f>
        <v>0</v>
      </c>
      <c r="R788" s="89">
        <f ca="1">MATCH(P788,Zwangerschapsverlof!$B$80:$B$86,0)</f>
        <v>1</v>
      </c>
      <c r="S788" s="6">
        <f t="shared" ca="1" si="143"/>
        <v>0</v>
      </c>
      <c r="T788" s="37">
        <f t="shared" ca="1" si="146"/>
        <v>0</v>
      </c>
      <c r="U788" s="49">
        <f t="shared" si="147"/>
        <v>0</v>
      </c>
      <c r="V788" s="37">
        <f ca="1">IF(AND(H788=0,I788=0,O788=1),INDEX(Zwangerschapsverlof!$B$66:$K$72,N788,3+D788),0)</f>
        <v>0</v>
      </c>
      <c r="W788" s="37">
        <f ca="1">IF(AND(H788=0,I788=0,S788=1),INDEX(Zwangerschapsverlof!$B$80:$K$86,R788,3+D788),0)</f>
        <v>0</v>
      </c>
      <c r="X788" s="110">
        <f t="shared" ca="1" si="148"/>
        <v>20</v>
      </c>
    </row>
    <row r="789" spans="2:24">
      <c r="B789" s="48">
        <f t="shared" ca="1" si="139"/>
        <v>45661</v>
      </c>
      <c r="C789" s="10">
        <f t="shared" ca="1" si="149"/>
        <v>45661</v>
      </c>
      <c r="D789" s="6">
        <f t="shared" ca="1" si="140"/>
        <v>6</v>
      </c>
      <c r="E789" s="10">
        <f ca="1">VLOOKUP(C789,Vakantie!O:O,1,1)</f>
        <v>45647</v>
      </c>
      <c r="F789" s="10">
        <f ca="1">INDEX(Vakantie!P:P,MATCH(E789,Vakantie!O:O,0))</f>
        <v>45662</v>
      </c>
      <c r="G789" s="6" t="str">
        <f ca="1">INDEX(Vakantie!Q:Q,MATCH(E789,Vakantie!O:O,0))</f>
        <v>Kerst</v>
      </c>
      <c r="H789" s="6">
        <f t="shared" ca="1" si="141"/>
        <v>1</v>
      </c>
      <c r="I789" s="6">
        <f ca="1">IFERROR(  MIN(1, VLOOKUP(C789,Vakantie!Z:Z,1,0)   ),0)</f>
        <v>0</v>
      </c>
      <c r="J789" s="6">
        <f t="shared" ca="1" si="144"/>
        <v>0</v>
      </c>
      <c r="K789" s="6">
        <f t="shared" si="145"/>
        <v>0</v>
      </c>
      <c r="L789" s="10">
        <f ca="1">VLOOKUP(C789,Zwangerschapsverlof!$B$66:$B$72,1,1)</f>
        <v>0</v>
      </c>
      <c r="M789" s="10">
        <f ca="1">INDEX(Zwangerschapsverlof!$C$66:$C$72,N789)</f>
        <v>0</v>
      </c>
      <c r="N789" s="89">
        <f ca="1">MATCH(L789,Zwangerschapsverlof!$B$66:$B$72,0)</f>
        <v>1</v>
      </c>
      <c r="O789" s="6">
        <f t="shared" ca="1" si="142"/>
        <v>0</v>
      </c>
      <c r="P789" s="10">
        <f ca="1">VLOOKUP(C789,Zwangerschapsverlof!$B$80:$B$86,1,1)</f>
        <v>0</v>
      </c>
      <c r="Q789" s="10">
        <f ca="1">INDEX(Zwangerschapsverlof!$C$80:$C$86,R789)</f>
        <v>0</v>
      </c>
      <c r="R789" s="89">
        <f ca="1">MATCH(P789,Zwangerschapsverlof!$B$80:$B$86,0)</f>
        <v>1</v>
      </c>
      <c r="S789" s="6">
        <f t="shared" ca="1" si="143"/>
        <v>0</v>
      </c>
      <c r="T789" s="37">
        <f t="shared" ca="1" si="146"/>
        <v>0</v>
      </c>
      <c r="U789" s="49">
        <f t="shared" si="147"/>
        <v>0</v>
      </c>
      <c r="V789" s="37">
        <f ca="1">IF(AND(H789=0,I789=0,O789=1),INDEX(Zwangerschapsverlof!$B$66:$K$72,N789,3+D789),0)</f>
        <v>0</v>
      </c>
      <c r="W789" s="37">
        <f ca="1">IF(AND(H789=0,I789=0,S789=1),INDEX(Zwangerschapsverlof!$B$80:$K$86,R789,3+D789),0)</f>
        <v>0</v>
      </c>
      <c r="X789" s="110">
        <f t="shared" ca="1" si="148"/>
        <v>20</v>
      </c>
    </row>
    <row r="790" spans="2:24">
      <c r="B790" s="48">
        <f t="shared" ca="1" si="139"/>
        <v>45662</v>
      </c>
      <c r="C790" s="10">
        <f t="shared" ca="1" si="149"/>
        <v>45662</v>
      </c>
      <c r="D790" s="6">
        <f t="shared" ca="1" si="140"/>
        <v>7</v>
      </c>
      <c r="E790" s="10">
        <f ca="1">VLOOKUP(C790,Vakantie!O:O,1,1)</f>
        <v>45647</v>
      </c>
      <c r="F790" s="10">
        <f ca="1">INDEX(Vakantie!P:P,MATCH(E790,Vakantie!O:O,0))</f>
        <v>45662</v>
      </c>
      <c r="G790" s="6" t="str">
        <f ca="1">INDEX(Vakantie!Q:Q,MATCH(E790,Vakantie!O:O,0))</f>
        <v>Kerst</v>
      </c>
      <c r="H790" s="6">
        <f t="shared" ca="1" si="141"/>
        <v>1</v>
      </c>
      <c r="I790" s="6">
        <f ca="1">IFERROR(  MIN(1, VLOOKUP(C790,Vakantie!Z:Z,1,0)   ),0)</f>
        <v>0</v>
      </c>
      <c r="J790" s="6">
        <f t="shared" ca="1" si="144"/>
        <v>0</v>
      </c>
      <c r="K790" s="6">
        <f t="shared" si="145"/>
        <v>0</v>
      </c>
      <c r="L790" s="10">
        <f ca="1">VLOOKUP(C790,Zwangerschapsverlof!$B$66:$B$72,1,1)</f>
        <v>0</v>
      </c>
      <c r="M790" s="10">
        <f ca="1">INDEX(Zwangerschapsverlof!$C$66:$C$72,N790)</f>
        <v>0</v>
      </c>
      <c r="N790" s="89">
        <f ca="1">MATCH(L790,Zwangerschapsverlof!$B$66:$B$72,0)</f>
        <v>1</v>
      </c>
      <c r="O790" s="6">
        <f t="shared" ca="1" si="142"/>
        <v>0</v>
      </c>
      <c r="P790" s="10">
        <f ca="1">VLOOKUP(C790,Zwangerschapsverlof!$B$80:$B$86,1,1)</f>
        <v>0</v>
      </c>
      <c r="Q790" s="10">
        <f ca="1">INDEX(Zwangerschapsverlof!$C$80:$C$86,R790)</f>
        <v>0</v>
      </c>
      <c r="R790" s="89">
        <f ca="1">MATCH(P790,Zwangerschapsverlof!$B$80:$B$86,0)</f>
        <v>1</v>
      </c>
      <c r="S790" s="6">
        <f t="shared" ca="1" si="143"/>
        <v>0</v>
      </c>
      <c r="T790" s="37">
        <f t="shared" ca="1" si="146"/>
        <v>0</v>
      </c>
      <c r="U790" s="49">
        <f t="shared" si="147"/>
        <v>0</v>
      </c>
      <c r="V790" s="37">
        <f ca="1">IF(AND(H790=0,I790=0,O790=1),INDEX(Zwangerschapsverlof!$B$66:$K$72,N790,3+D790),0)</f>
        <v>0</v>
      </c>
      <c r="W790" s="37">
        <f ca="1">IF(AND(H790=0,I790=0,S790=1),INDEX(Zwangerschapsverlof!$B$80:$K$86,R790,3+D790),0)</f>
        <v>0</v>
      </c>
      <c r="X790" s="110">
        <f t="shared" ca="1" si="148"/>
        <v>20</v>
      </c>
    </row>
    <row r="791" spans="2:24">
      <c r="B791" s="48">
        <f t="shared" ca="1" si="139"/>
        <v>45663</v>
      </c>
      <c r="C791" s="10">
        <f t="shared" ca="1" si="149"/>
        <v>45663</v>
      </c>
      <c r="D791" s="6">
        <f t="shared" ca="1" si="140"/>
        <v>1</v>
      </c>
      <c r="E791" s="10">
        <f ca="1">VLOOKUP(C791,Vakantie!O:O,1,1)</f>
        <v>45647</v>
      </c>
      <c r="F791" s="10">
        <f ca="1">INDEX(Vakantie!P:P,MATCH(E791,Vakantie!O:O,0))</f>
        <v>45662</v>
      </c>
      <c r="G791" s="6" t="str">
        <f ca="1">INDEX(Vakantie!Q:Q,MATCH(E791,Vakantie!O:O,0))</f>
        <v>Kerst</v>
      </c>
      <c r="H791" s="6">
        <f t="shared" ca="1" si="141"/>
        <v>0</v>
      </c>
      <c r="I791" s="6">
        <f ca="1">IFERROR(  MIN(1, VLOOKUP(C791,Vakantie!Z:Z,1,0)   ),0)</f>
        <v>0</v>
      </c>
      <c r="J791" s="6">
        <f t="shared" ca="1" si="144"/>
        <v>0</v>
      </c>
      <c r="K791" s="6">
        <f t="shared" si="145"/>
        <v>0</v>
      </c>
      <c r="L791" s="10">
        <f ca="1">VLOOKUP(C791,Zwangerschapsverlof!$B$66:$B$72,1,1)</f>
        <v>0</v>
      </c>
      <c r="M791" s="10">
        <f ca="1">INDEX(Zwangerschapsverlof!$C$66:$C$72,N791)</f>
        <v>0</v>
      </c>
      <c r="N791" s="89">
        <f ca="1">MATCH(L791,Zwangerschapsverlof!$B$66:$B$72,0)</f>
        <v>1</v>
      </c>
      <c r="O791" s="6">
        <f t="shared" ca="1" si="142"/>
        <v>0</v>
      </c>
      <c r="P791" s="10">
        <f ca="1">VLOOKUP(C791,Zwangerschapsverlof!$B$80:$B$86,1,1)</f>
        <v>0</v>
      </c>
      <c r="Q791" s="10">
        <f ca="1">INDEX(Zwangerschapsverlof!$C$80:$C$86,R791)</f>
        <v>0</v>
      </c>
      <c r="R791" s="89">
        <f ca="1">MATCH(P791,Zwangerschapsverlof!$B$80:$B$86,0)</f>
        <v>1</v>
      </c>
      <c r="S791" s="6">
        <f t="shared" ca="1" si="143"/>
        <v>0</v>
      </c>
      <c r="T791" s="37">
        <f t="shared" ca="1" si="146"/>
        <v>0</v>
      </c>
      <c r="U791" s="49">
        <f t="shared" si="147"/>
        <v>0</v>
      </c>
      <c r="V791" s="37">
        <f ca="1">IF(AND(H791=0,I791=0,O791=1),INDEX(Zwangerschapsverlof!$B$66:$K$72,N791,3+D791),0)</f>
        <v>0</v>
      </c>
      <c r="W791" s="37">
        <f ca="1">IF(AND(H791=0,I791=0,S791=1),INDEX(Zwangerschapsverlof!$B$80:$K$86,R791,3+D791),0)</f>
        <v>0</v>
      </c>
      <c r="X791" s="110">
        <f t="shared" ca="1" si="148"/>
        <v>20</v>
      </c>
    </row>
    <row r="792" spans="2:24">
      <c r="B792" s="48">
        <f t="shared" ca="1" si="139"/>
        <v>45664</v>
      </c>
      <c r="C792" s="10">
        <f t="shared" ca="1" si="149"/>
        <v>45664</v>
      </c>
      <c r="D792" s="6">
        <f t="shared" ca="1" si="140"/>
        <v>2</v>
      </c>
      <c r="E792" s="10">
        <f ca="1">VLOOKUP(C792,Vakantie!O:O,1,1)</f>
        <v>45647</v>
      </c>
      <c r="F792" s="10">
        <f ca="1">INDEX(Vakantie!P:P,MATCH(E792,Vakantie!O:O,0))</f>
        <v>45662</v>
      </c>
      <c r="G792" s="6" t="str">
        <f ca="1">INDEX(Vakantie!Q:Q,MATCH(E792,Vakantie!O:O,0))</f>
        <v>Kerst</v>
      </c>
      <c r="H792" s="6">
        <f t="shared" ca="1" si="141"/>
        <v>0</v>
      </c>
      <c r="I792" s="6">
        <f ca="1">IFERROR(  MIN(1, VLOOKUP(C792,Vakantie!Z:Z,1,0)   ),0)</f>
        <v>0</v>
      </c>
      <c r="J792" s="6">
        <f t="shared" ca="1" si="144"/>
        <v>0</v>
      </c>
      <c r="K792" s="6">
        <f t="shared" si="145"/>
        <v>0</v>
      </c>
      <c r="L792" s="10">
        <f ca="1">VLOOKUP(C792,Zwangerschapsverlof!$B$66:$B$72,1,1)</f>
        <v>0</v>
      </c>
      <c r="M792" s="10">
        <f ca="1">INDEX(Zwangerschapsverlof!$C$66:$C$72,N792)</f>
        <v>0</v>
      </c>
      <c r="N792" s="89">
        <f ca="1">MATCH(L792,Zwangerschapsverlof!$B$66:$B$72,0)</f>
        <v>1</v>
      </c>
      <c r="O792" s="6">
        <f t="shared" ca="1" si="142"/>
        <v>0</v>
      </c>
      <c r="P792" s="10">
        <f ca="1">VLOOKUP(C792,Zwangerschapsverlof!$B$80:$B$86,1,1)</f>
        <v>0</v>
      </c>
      <c r="Q792" s="10">
        <f ca="1">INDEX(Zwangerschapsverlof!$C$80:$C$86,R792)</f>
        <v>0</v>
      </c>
      <c r="R792" s="89">
        <f ca="1">MATCH(P792,Zwangerschapsverlof!$B$80:$B$86,0)</f>
        <v>1</v>
      </c>
      <c r="S792" s="6">
        <f t="shared" ca="1" si="143"/>
        <v>0</v>
      </c>
      <c r="T792" s="37">
        <f t="shared" ca="1" si="146"/>
        <v>0</v>
      </c>
      <c r="U792" s="49">
        <f t="shared" si="147"/>
        <v>0</v>
      </c>
      <c r="V792" s="37">
        <f ca="1">IF(AND(H792=0,I792=0,O792=1),INDEX(Zwangerschapsverlof!$B$66:$K$72,N792,3+D792),0)</f>
        <v>0</v>
      </c>
      <c r="W792" s="37">
        <f ca="1">IF(AND(H792=0,I792=0,S792=1),INDEX(Zwangerschapsverlof!$B$80:$K$86,R792,3+D792),0)</f>
        <v>0</v>
      </c>
      <c r="X792" s="110">
        <f t="shared" ca="1" si="148"/>
        <v>20</v>
      </c>
    </row>
    <row r="793" spans="2:24">
      <c r="B793" s="48">
        <f t="shared" ca="1" si="139"/>
        <v>45665</v>
      </c>
      <c r="C793" s="10">
        <f t="shared" ca="1" si="149"/>
        <v>45665</v>
      </c>
      <c r="D793" s="6">
        <f t="shared" ca="1" si="140"/>
        <v>3</v>
      </c>
      <c r="E793" s="10">
        <f ca="1">VLOOKUP(C793,Vakantie!O:O,1,1)</f>
        <v>45647</v>
      </c>
      <c r="F793" s="10">
        <f ca="1">INDEX(Vakantie!P:P,MATCH(E793,Vakantie!O:O,0))</f>
        <v>45662</v>
      </c>
      <c r="G793" s="6" t="str">
        <f ca="1">INDEX(Vakantie!Q:Q,MATCH(E793,Vakantie!O:O,0))</f>
        <v>Kerst</v>
      </c>
      <c r="H793" s="6">
        <f t="shared" ca="1" si="141"/>
        <v>0</v>
      </c>
      <c r="I793" s="6">
        <f ca="1">IFERROR(  MIN(1, VLOOKUP(C793,Vakantie!Z:Z,1,0)   ),0)</f>
        <v>0</v>
      </c>
      <c r="J793" s="6">
        <f t="shared" ca="1" si="144"/>
        <v>0</v>
      </c>
      <c r="K793" s="6">
        <f t="shared" si="145"/>
        <v>0</v>
      </c>
      <c r="L793" s="10">
        <f ca="1">VLOOKUP(C793,Zwangerschapsverlof!$B$66:$B$72,1,1)</f>
        <v>0</v>
      </c>
      <c r="M793" s="10">
        <f ca="1">INDEX(Zwangerschapsverlof!$C$66:$C$72,N793)</f>
        <v>0</v>
      </c>
      <c r="N793" s="89">
        <f ca="1">MATCH(L793,Zwangerschapsverlof!$B$66:$B$72,0)</f>
        <v>1</v>
      </c>
      <c r="O793" s="6">
        <f t="shared" ca="1" si="142"/>
        <v>0</v>
      </c>
      <c r="P793" s="10">
        <f ca="1">VLOOKUP(C793,Zwangerschapsverlof!$B$80:$B$86,1,1)</f>
        <v>0</v>
      </c>
      <c r="Q793" s="10">
        <f ca="1">INDEX(Zwangerschapsverlof!$C$80:$C$86,R793)</f>
        <v>0</v>
      </c>
      <c r="R793" s="89">
        <f ca="1">MATCH(P793,Zwangerschapsverlof!$B$80:$B$86,0)</f>
        <v>1</v>
      </c>
      <c r="S793" s="6">
        <f t="shared" ca="1" si="143"/>
        <v>0</v>
      </c>
      <c r="T793" s="37">
        <f t="shared" ca="1" si="146"/>
        <v>0</v>
      </c>
      <c r="U793" s="49">
        <f t="shared" si="147"/>
        <v>0</v>
      </c>
      <c r="V793" s="37">
        <f ca="1">IF(AND(H793=0,I793=0,O793=1),INDEX(Zwangerschapsverlof!$B$66:$K$72,N793,3+D793),0)</f>
        <v>0</v>
      </c>
      <c r="W793" s="37">
        <f ca="1">IF(AND(H793=0,I793=0,S793=1),INDEX(Zwangerschapsverlof!$B$80:$K$86,R793,3+D793),0)</f>
        <v>0</v>
      </c>
      <c r="X793" s="110">
        <f t="shared" ca="1" si="148"/>
        <v>20</v>
      </c>
    </row>
    <row r="794" spans="2:24">
      <c r="B794" s="48">
        <f t="shared" ca="1" si="139"/>
        <v>45666</v>
      </c>
      <c r="C794" s="10">
        <f t="shared" ca="1" si="149"/>
        <v>45666</v>
      </c>
      <c r="D794" s="6">
        <f t="shared" ca="1" si="140"/>
        <v>4</v>
      </c>
      <c r="E794" s="10">
        <f ca="1">VLOOKUP(C794,Vakantie!O:O,1,1)</f>
        <v>45647</v>
      </c>
      <c r="F794" s="10">
        <f ca="1">INDEX(Vakantie!P:P,MATCH(E794,Vakantie!O:O,0))</f>
        <v>45662</v>
      </c>
      <c r="G794" s="6" t="str">
        <f ca="1">INDEX(Vakantie!Q:Q,MATCH(E794,Vakantie!O:O,0))</f>
        <v>Kerst</v>
      </c>
      <c r="H794" s="6">
        <f t="shared" ca="1" si="141"/>
        <v>0</v>
      </c>
      <c r="I794" s="6">
        <f ca="1">IFERROR(  MIN(1, VLOOKUP(C794,Vakantie!Z:Z,1,0)   ),0)</f>
        <v>0</v>
      </c>
      <c r="J794" s="6">
        <f t="shared" ca="1" si="144"/>
        <v>0</v>
      </c>
      <c r="K794" s="6">
        <f t="shared" si="145"/>
        <v>0</v>
      </c>
      <c r="L794" s="10">
        <f ca="1">VLOOKUP(C794,Zwangerschapsverlof!$B$66:$B$72,1,1)</f>
        <v>0</v>
      </c>
      <c r="M794" s="10">
        <f ca="1">INDEX(Zwangerschapsverlof!$C$66:$C$72,N794)</f>
        <v>0</v>
      </c>
      <c r="N794" s="89">
        <f ca="1">MATCH(L794,Zwangerschapsverlof!$B$66:$B$72,0)</f>
        <v>1</v>
      </c>
      <c r="O794" s="6">
        <f t="shared" ca="1" si="142"/>
        <v>0</v>
      </c>
      <c r="P794" s="10">
        <f ca="1">VLOOKUP(C794,Zwangerschapsverlof!$B$80:$B$86,1,1)</f>
        <v>0</v>
      </c>
      <c r="Q794" s="10">
        <f ca="1">INDEX(Zwangerschapsverlof!$C$80:$C$86,R794)</f>
        <v>0</v>
      </c>
      <c r="R794" s="89">
        <f ca="1">MATCH(P794,Zwangerschapsverlof!$B$80:$B$86,0)</f>
        <v>1</v>
      </c>
      <c r="S794" s="6">
        <f t="shared" ca="1" si="143"/>
        <v>0</v>
      </c>
      <c r="T794" s="37">
        <f t="shared" ca="1" si="146"/>
        <v>0</v>
      </c>
      <c r="U794" s="49">
        <f t="shared" si="147"/>
        <v>0</v>
      </c>
      <c r="V794" s="37">
        <f ca="1">IF(AND(H794=0,I794=0,O794=1),INDEX(Zwangerschapsverlof!$B$66:$K$72,N794,3+D794),0)</f>
        <v>0</v>
      </c>
      <c r="W794" s="37">
        <f ca="1">IF(AND(H794=0,I794=0,S794=1),INDEX(Zwangerschapsverlof!$B$80:$K$86,R794,3+D794),0)</f>
        <v>0</v>
      </c>
      <c r="X794" s="110">
        <f t="shared" ca="1" si="148"/>
        <v>20</v>
      </c>
    </row>
    <row r="795" spans="2:24">
      <c r="B795" s="48">
        <f t="shared" ca="1" si="139"/>
        <v>45667</v>
      </c>
      <c r="C795" s="10">
        <f t="shared" ca="1" si="149"/>
        <v>45667</v>
      </c>
      <c r="D795" s="6">
        <f t="shared" ca="1" si="140"/>
        <v>5</v>
      </c>
      <c r="E795" s="10">
        <f ca="1">VLOOKUP(C795,Vakantie!O:O,1,1)</f>
        <v>45647</v>
      </c>
      <c r="F795" s="10">
        <f ca="1">INDEX(Vakantie!P:P,MATCH(E795,Vakantie!O:O,0))</f>
        <v>45662</v>
      </c>
      <c r="G795" s="6" t="str">
        <f ca="1">INDEX(Vakantie!Q:Q,MATCH(E795,Vakantie!O:O,0))</f>
        <v>Kerst</v>
      </c>
      <c r="H795" s="6">
        <f t="shared" ca="1" si="141"/>
        <v>0</v>
      </c>
      <c r="I795" s="6">
        <f ca="1">IFERROR(  MIN(1, VLOOKUP(C795,Vakantie!Z:Z,1,0)   ),0)</f>
        <v>0</v>
      </c>
      <c r="J795" s="6">
        <f t="shared" ca="1" si="144"/>
        <v>0</v>
      </c>
      <c r="K795" s="6">
        <f t="shared" si="145"/>
        <v>0</v>
      </c>
      <c r="L795" s="10">
        <f ca="1">VLOOKUP(C795,Zwangerschapsverlof!$B$66:$B$72,1,1)</f>
        <v>0</v>
      </c>
      <c r="M795" s="10">
        <f ca="1">INDEX(Zwangerschapsverlof!$C$66:$C$72,N795)</f>
        <v>0</v>
      </c>
      <c r="N795" s="89">
        <f ca="1">MATCH(L795,Zwangerschapsverlof!$B$66:$B$72,0)</f>
        <v>1</v>
      </c>
      <c r="O795" s="6">
        <f t="shared" ca="1" si="142"/>
        <v>0</v>
      </c>
      <c r="P795" s="10">
        <f ca="1">VLOOKUP(C795,Zwangerschapsverlof!$B$80:$B$86,1,1)</f>
        <v>0</v>
      </c>
      <c r="Q795" s="10">
        <f ca="1">INDEX(Zwangerschapsverlof!$C$80:$C$86,R795)</f>
        <v>0</v>
      </c>
      <c r="R795" s="89">
        <f ca="1">MATCH(P795,Zwangerschapsverlof!$B$80:$B$86,0)</f>
        <v>1</v>
      </c>
      <c r="S795" s="6">
        <f t="shared" ca="1" si="143"/>
        <v>0</v>
      </c>
      <c r="T795" s="37">
        <f t="shared" ca="1" si="146"/>
        <v>0</v>
      </c>
      <c r="U795" s="49">
        <f t="shared" si="147"/>
        <v>0</v>
      </c>
      <c r="V795" s="37">
        <f ca="1">IF(AND(H795=0,I795=0,O795=1),INDEX(Zwangerschapsverlof!$B$66:$K$72,N795,3+D795),0)</f>
        <v>0</v>
      </c>
      <c r="W795" s="37">
        <f ca="1">IF(AND(H795=0,I795=0,S795=1),INDEX(Zwangerschapsverlof!$B$80:$K$86,R795,3+D795),0)</f>
        <v>0</v>
      </c>
      <c r="X795" s="110">
        <f t="shared" ca="1" si="148"/>
        <v>20</v>
      </c>
    </row>
    <row r="796" spans="2:24">
      <c r="B796" s="48">
        <f t="shared" ca="1" si="139"/>
        <v>45668</v>
      </c>
      <c r="C796" s="10">
        <f t="shared" ca="1" si="149"/>
        <v>45668</v>
      </c>
      <c r="D796" s="6">
        <f t="shared" ca="1" si="140"/>
        <v>6</v>
      </c>
      <c r="E796" s="10">
        <f ca="1">VLOOKUP(C796,Vakantie!O:O,1,1)</f>
        <v>45647</v>
      </c>
      <c r="F796" s="10">
        <f ca="1">INDEX(Vakantie!P:P,MATCH(E796,Vakantie!O:O,0))</f>
        <v>45662</v>
      </c>
      <c r="G796" s="6" t="str">
        <f ca="1">INDEX(Vakantie!Q:Q,MATCH(E796,Vakantie!O:O,0))</f>
        <v>Kerst</v>
      </c>
      <c r="H796" s="6">
        <f t="shared" ca="1" si="141"/>
        <v>0</v>
      </c>
      <c r="I796" s="6">
        <f ca="1">IFERROR(  MIN(1, VLOOKUP(C796,Vakantie!Z:Z,1,0)   ),0)</f>
        <v>0</v>
      </c>
      <c r="J796" s="6">
        <f t="shared" ca="1" si="144"/>
        <v>0</v>
      </c>
      <c r="K796" s="6">
        <f t="shared" si="145"/>
        <v>0</v>
      </c>
      <c r="L796" s="10">
        <f ca="1">VLOOKUP(C796,Zwangerschapsverlof!$B$66:$B$72,1,1)</f>
        <v>0</v>
      </c>
      <c r="M796" s="10">
        <f ca="1">INDEX(Zwangerschapsverlof!$C$66:$C$72,N796)</f>
        <v>0</v>
      </c>
      <c r="N796" s="89">
        <f ca="1">MATCH(L796,Zwangerschapsverlof!$B$66:$B$72,0)</f>
        <v>1</v>
      </c>
      <c r="O796" s="6">
        <f t="shared" ca="1" si="142"/>
        <v>0</v>
      </c>
      <c r="P796" s="10">
        <f ca="1">VLOOKUP(C796,Zwangerschapsverlof!$B$80:$B$86,1,1)</f>
        <v>0</v>
      </c>
      <c r="Q796" s="10">
        <f ca="1">INDEX(Zwangerschapsverlof!$C$80:$C$86,R796)</f>
        <v>0</v>
      </c>
      <c r="R796" s="89">
        <f ca="1">MATCH(P796,Zwangerschapsverlof!$B$80:$B$86,0)</f>
        <v>1</v>
      </c>
      <c r="S796" s="6">
        <f t="shared" ca="1" si="143"/>
        <v>0</v>
      </c>
      <c r="T796" s="37">
        <f t="shared" ca="1" si="146"/>
        <v>0</v>
      </c>
      <c r="U796" s="49">
        <f t="shared" si="147"/>
        <v>0</v>
      </c>
      <c r="V796" s="37">
        <f ca="1">IF(AND(H796=0,I796=0,O796=1),INDEX(Zwangerschapsverlof!$B$66:$K$72,N796,3+D796),0)</f>
        <v>0</v>
      </c>
      <c r="W796" s="37">
        <f ca="1">IF(AND(H796=0,I796=0,S796=1),INDEX(Zwangerschapsverlof!$B$80:$K$86,R796,3+D796),0)</f>
        <v>0</v>
      </c>
      <c r="X796" s="110">
        <f t="shared" ca="1" si="148"/>
        <v>20</v>
      </c>
    </row>
    <row r="797" spans="2:24">
      <c r="B797" s="48">
        <f t="shared" ref="B797:B860" ca="1" si="150">C797</f>
        <v>45669</v>
      </c>
      <c r="C797" s="10">
        <f t="shared" ca="1" si="149"/>
        <v>45669</v>
      </c>
      <c r="D797" s="6">
        <f t="shared" ref="D797:D860" ca="1" si="151">WEEKDAY(C797,11)</f>
        <v>7</v>
      </c>
      <c r="E797" s="10">
        <f ca="1">VLOOKUP(C797,Vakantie!O:O,1,1)</f>
        <v>45647</v>
      </c>
      <c r="F797" s="10">
        <f ca="1">INDEX(Vakantie!P:P,MATCH(E797,Vakantie!O:O,0))</f>
        <v>45662</v>
      </c>
      <c r="G797" s="6" t="str">
        <f ca="1">INDEX(Vakantie!Q:Q,MATCH(E797,Vakantie!O:O,0))</f>
        <v>Kerst</v>
      </c>
      <c r="H797" s="6">
        <f t="shared" ref="H797:H860" ca="1" si="152">IF(AND(C797&gt;=E797,C797&lt;=F797),1,0)</f>
        <v>0</v>
      </c>
      <c r="I797" s="6">
        <f ca="1">IFERROR(  MIN(1, VLOOKUP(C797,Vakantie!Z:Z,1,0)   ),0)</f>
        <v>0</v>
      </c>
      <c r="J797" s="6">
        <f t="shared" ca="1" si="144"/>
        <v>0</v>
      </c>
      <c r="K797" s="6">
        <f t="shared" si="145"/>
        <v>0</v>
      </c>
      <c r="L797" s="10">
        <f ca="1">VLOOKUP(C797,Zwangerschapsverlof!$B$66:$B$72,1,1)</f>
        <v>0</v>
      </c>
      <c r="M797" s="10">
        <f ca="1">INDEX(Zwangerschapsverlof!$C$66:$C$72,N797)</f>
        <v>0</v>
      </c>
      <c r="N797" s="89">
        <f ca="1">MATCH(L797,Zwangerschapsverlof!$B$66:$B$72,0)</f>
        <v>1</v>
      </c>
      <c r="O797" s="6">
        <f t="shared" ref="O797:O860" ca="1" si="153">IF(AND(C797&gt;=L797,C797&lt;=M797),1,0)</f>
        <v>0</v>
      </c>
      <c r="P797" s="10">
        <f ca="1">VLOOKUP(C797,Zwangerschapsverlof!$B$80:$B$86,1,1)</f>
        <v>0</v>
      </c>
      <c r="Q797" s="10">
        <f ca="1">INDEX(Zwangerschapsverlof!$C$80:$C$86,R797)</f>
        <v>0</v>
      </c>
      <c r="R797" s="89">
        <f ca="1">MATCH(P797,Zwangerschapsverlof!$B$80:$B$86,0)</f>
        <v>1</v>
      </c>
      <c r="S797" s="6">
        <f t="shared" ref="S797:S860" ca="1" si="154">IF(AND(C797&gt;=P797,C797&lt;=Q797),1,0)</f>
        <v>0</v>
      </c>
      <c r="T797" s="37">
        <f t="shared" ca="1" si="146"/>
        <v>0</v>
      </c>
      <c r="U797" s="49">
        <f t="shared" si="147"/>
        <v>0</v>
      </c>
      <c r="V797" s="37">
        <f ca="1">IF(AND(H797=0,I797=0,O797=1),INDEX(Zwangerschapsverlof!$B$66:$K$72,N797,3+D797),0)</f>
        <v>0</v>
      </c>
      <c r="W797" s="37">
        <f ca="1">IF(AND(H797=0,I797=0,S797=1),INDEX(Zwangerschapsverlof!$B$80:$K$86,R797,3+D797),0)</f>
        <v>0</v>
      </c>
      <c r="X797" s="110">
        <f t="shared" ca="1" si="148"/>
        <v>20</v>
      </c>
    </row>
    <row r="798" spans="2:24">
      <c r="B798" s="48">
        <f t="shared" ca="1" si="150"/>
        <v>45670</v>
      </c>
      <c r="C798" s="10">
        <f t="shared" ca="1" si="149"/>
        <v>45670</v>
      </c>
      <c r="D798" s="6">
        <f t="shared" ca="1" si="151"/>
        <v>1</v>
      </c>
      <c r="E798" s="10">
        <f ca="1">VLOOKUP(C798,Vakantie!O:O,1,1)</f>
        <v>45647</v>
      </c>
      <c r="F798" s="10">
        <f ca="1">INDEX(Vakantie!P:P,MATCH(E798,Vakantie!O:O,0))</f>
        <v>45662</v>
      </c>
      <c r="G798" s="6" t="str">
        <f ca="1">INDEX(Vakantie!Q:Q,MATCH(E798,Vakantie!O:O,0))</f>
        <v>Kerst</v>
      </c>
      <c r="H798" s="6">
        <f t="shared" ca="1" si="152"/>
        <v>0</v>
      </c>
      <c r="I798" s="6">
        <f ca="1">IFERROR(  MIN(1, VLOOKUP(C798,Vakantie!Z:Z,1,0)   ),0)</f>
        <v>0</v>
      </c>
      <c r="J798" s="6">
        <f t="shared" ca="1" si="144"/>
        <v>0</v>
      </c>
      <c r="K798" s="6">
        <f t="shared" si="145"/>
        <v>0</v>
      </c>
      <c r="L798" s="10">
        <f ca="1">VLOOKUP(C798,Zwangerschapsverlof!$B$66:$B$72,1,1)</f>
        <v>0</v>
      </c>
      <c r="M798" s="10">
        <f ca="1">INDEX(Zwangerschapsverlof!$C$66:$C$72,N798)</f>
        <v>0</v>
      </c>
      <c r="N798" s="89">
        <f ca="1">MATCH(L798,Zwangerschapsverlof!$B$66:$B$72,0)</f>
        <v>1</v>
      </c>
      <c r="O798" s="6">
        <f t="shared" ca="1" si="153"/>
        <v>0</v>
      </c>
      <c r="P798" s="10">
        <f ca="1">VLOOKUP(C798,Zwangerschapsverlof!$B$80:$B$86,1,1)</f>
        <v>0</v>
      </c>
      <c r="Q798" s="10">
        <f ca="1">INDEX(Zwangerschapsverlof!$C$80:$C$86,R798)</f>
        <v>0</v>
      </c>
      <c r="R798" s="89">
        <f ca="1">MATCH(P798,Zwangerschapsverlof!$B$80:$B$86,0)</f>
        <v>1</v>
      </c>
      <c r="S798" s="6">
        <f t="shared" ca="1" si="154"/>
        <v>0</v>
      </c>
      <c r="T798" s="37">
        <f t="shared" ca="1" si="146"/>
        <v>0</v>
      </c>
      <c r="U798" s="49">
        <f t="shared" si="147"/>
        <v>0</v>
      </c>
      <c r="V798" s="37">
        <f ca="1">IF(AND(H798=0,I798=0,O798=1),INDEX(Zwangerschapsverlof!$B$66:$K$72,N798,3+D798),0)</f>
        <v>0</v>
      </c>
      <c r="W798" s="37">
        <f ca="1">IF(AND(H798=0,I798=0,S798=1),INDEX(Zwangerschapsverlof!$B$80:$K$86,R798,3+D798),0)</f>
        <v>0</v>
      </c>
      <c r="X798" s="110">
        <f t="shared" ca="1" si="148"/>
        <v>20</v>
      </c>
    </row>
    <row r="799" spans="2:24">
      <c r="B799" s="48">
        <f t="shared" ca="1" si="150"/>
        <v>45671</v>
      </c>
      <c r="C799" s="10">
        <f t="shared" ca="1" si="149"/>
        <v>45671</v>
      </c>
      <c r="D799" s="6">
        <f t="shared" ca="1" si="151"/>
        <v>2</v>
      </c>
      <c r="E799" s="10">
        <f ca="1">VLOOKUP(C799,Vakantie!O:O,1,1)</f>
        <v>45647</v>
      </c>
      <c r="F799" s="10">
        <f ca="1">INDEX(Vakantie!P:P,MATCH(E799,Vakantie!O:O,0))</f>
        <v>45662</v>
      </c>
      <c r="G799" s="6" t="str">
        <f ca="1">INDEX(Vakantie!Q:Q,MATCH(E799,Vakantie!O:O,0))</f>
        <v>Kerst</v>
      </c>
      <c r="H799" s="6">
        <f t="shared" ca="1" si="152"/>
        <v>0</v>
      </c>
      <c r="I799" s="6">
        <f ca="1">IFERROR(  MIN(1, VLOOKUP(C799,Vakantie!Z:Z,1,0)   ),0)</f>
        <v>0</v>
      </c>
      <c r="J799" s="6">
        <f t="shared" ca="1" si="144"/>
        <v>0</v>
      </c>
      <c r="K799" s="6">
        <f t="shared" si="145"/>
        <v>0</v>
      </c>
      <c r="L799" s="10">
        <f ca="1">VLOOKUP(C799,Zwangerschapsverlof!$B$66:$B$72,1,1)</f>
        <v>0</v>
      </c>
      <c r="M799" s="10">
        <f ca="1">INDEX(Zwangerschapsverlof!$C$66:$C$72,N799)</f>
        <v>0</v>
      </c>
      <c r="N799" s="89">
        <f ca="1">MATCH(L799,Zwangerschapsverlof!$B$66:$B$72,0)</f>
        <v>1</v>
      </c>
      <c r="O799" s="6">
        <f t="shared" ca="1" si="153"/>
        <v>0</v>
      </c>
      <c r="P799" s="10">
        <f ca="1">VLOOKUP(C799,Zwangerschapsverlof!$B$80:$B$86,1,1)</f>
        <v>0</v>
      </c>
      <c r="Q799" s="10">
        <f ca="1">INDEX(Zwangerschapsverlof!$C$80:$C$86,R799)</f>
        <v>0</v>
      </c>
      <c r="R799" s="89">
        <f ca="1">MATCH(P799,Zwangerschapsverlof!$B$80:$B$86,0)</f>
        <v>1</v>
      </c>
      <c r="S799" s="6">
        <f t="shared" ca="1" si="154"/>
        <v>0</v>
      </c>
      <c r="T799" s="37">
        <f t="shared" ca="1" si="146"/>
        <v>0</v>
      </c>
      <c r="U799" s="49">
        <f t="shared" si="147"/>
        <v>0</v>
      </c>
      <c r="V799" s="37">
        <f ca="1">IF(AND(H799=0,I799=0,O799=1),INDEX(Zwangerschapsverlof!$B$66:$K$72,N799,3+D799),0)</f>
        <v>0</v>
      </c>
      <c r="W799" s="37">
        <f ca="1">IF(AND(H799=0,I799=0,S799=1),INDEX(Zwangerschapsverlof!$B$80:$K$86,R799,3+D799),0)</f>
        <v>0</v>
      </c>
      <c r="X799" s="110">
        <f t="shared" ca="1" si="148"/>
        <v>20</v>
      </c>
    </row>
    <row r="800" spans="2:24">
      <c r="B800" s="48">
        <f t="shared" ca="1" si="150"/>
        <v>45672</v>
      </c>
      <c r="C800" s="10">
        <f t="shared" ca="1" si="149"/>
        <v>45672</v>
      </c>
      <c r="D800" s="6">
        <f t="shared" ca="1" si="151"/>
        <v>3</v>
      </c>
      <c r="E800" s="10">
        <f ca="1">VLOOKUP(C800,Vakantie!O:O,1,1)</f>
        <v>45647</v>
      </c>
      <c r="F800" s="10">
        <f ca="1">INDEX(Vakantie!P:P,MATCH(E800,Vakantie!O:O,0))</f>
        <v>45662</v>
      </c>
      <c r="G800" s="6" t="str">
        <f ca="1">INDEX(Vakantie!Q:Q,MATCH(E800,Vakantie!O:O,0))</f>
        <v>Kerst</v>
      </c>
      <c r="H800" s="6">
        <f t="shared" ca="1" si="152"/>
        <v>0</v>
      </c>
      <c r="I800" s="6">
        <f ca="1">IFERROR(  MIN(1, VLOOKUP(C800,Vakantie!Z:Z,1,0)   ),0)</f>
        <v>0</v>
      </c>
      <c r="J800" s="6">
        <f t="shared" ca="1" si="144"/>
        <v>0</v>
      </c>
      <c r="K800" s="6">
        <f t="shared" si="145"/>
        <v>0</v>
      </c>
      <c r="L800" s="10">
        <f ca="1">VLOOKUP(C800,Zwangerschapsverlof!$B$66:$B$72,1,1)</f>
        <v>0</v>
      </c>
      <c r="M800" s="10">
        <f ca="1">INDEX(Zwangerschapsverlof!$C$66:$C$72,N800)</f>
        <v>0</v>
      </c>
      <c r="N800" s="89">
        <f ca="1">MATCH(L800,Zwangerschapsverlof!$B$66:$B$72,0)</f>
        <v>1</v>
      </c>
      <c r="O800" s="6">
        <f t="shared" ca="1" si="153"/>
        <v>0</v>
      </c>
      <c r="P800" s="10">
        <f ca="1">VLOOKUP(C800,Zwangerschapsverlof!$B$80:$B$86,1,1)</f>
        <v>0</v>
      </c>
      <c r="Q800" s="10">
        <f ca="1">INDEX(Zwangerschapsverlof!$C$80:$C$86,R800)</f>
        <v>0</v>
      </c>
      <c r="R800" s="89">
        <f ca="1">MATCH(P800,Zwangerschapsverlof!$B$80:$B$86,0)</f>
        <v>1</v>
      </c>
      <c r="S800" s="6">
        <f t="shared" ca="1" si="154"/>
        <v>0</v>
      </c>
      <c r="T800" s="37">
        <f t="shared" ca="1" si="146"/>
        <v>0</v>
      </c>
      <c r="U800" s="49">
        <f t="shared" si="147"/>
        <v>0</v>
      </c>
      <c r="V800" s="37">
        <f ca="1">IF(AND(H800=0,I800=0,O800=1),INDEX(Zwangerschapsverlof!$B$66:$K$72,N800,3+D800),0)</f>
        <v>0</v>
      </c>
      <c r="W800" s="37">
        <f ca="1">IF(AND(H800=0,I800=0,S800=1),INDEX(Zwangerschapsverlof!$B$80:$K$86,R800,3+D800),0)</f>
        <v>0</v>
      </c>
      <c r="X800" s="110">
        <f t="shared" ca="1" si="148"/>
        <v>20</v>
      </c>
    </row>
    <row r="801" spans="2:24">
      <c r="B801" s="48">
        <f t="shared" ca="1" si="150"/>
        <v>45673</v>
      </c>
      <c r="C801" s="10">
        <f t="shared" ca="1" si="149"/>
        <v>45673</v>
      </c>
      <c r="D801" s="6">
        <f t="shared" ca="1" si="151"/>
        <v>4</v>
      </c>
      <c r="E801" s="10">
        <f ca="1">VLOOKUP(C801,Vakantie!O:O,1,1)</f>
        <v>45647</v>
      </c>
      <c r="F801" s="10">
        <f ca="1">INDEX(Vakantie!P:P,MATCH(E801,Vakantie!O:O,0))</f>
        <v>45662</v>
      </c>
      <c r="G801" s="6" t="str">
        <f ca="1">INDEX(Vakantie!Q:Q,MATCH(E801,Vakantie!O:O,0))</f>
        <v>Kerst</v>
      </c>
      <c r="H801" s="6">
        <f t="shared" ca="1" si="152"/>
        <v>0</v>
      </c>
      <c r="I801" s="6">
        <f ca="1">IFERROR(  MIN(1, VLOOKUP(C801,Vakantie!Z:Z,1,0)   ),0)</f>
        <v>0</v>
      </c>
      <c r="J801" s="6">
        <f t="shared" ca="1" si="144"/>
        <v>0</v>
      </c>
      <c r="K801" s="6">
        <f t="shared" si="145"/>
        <v>0</v>
      </c>
      <c r="L801" s="10">
        <f ca="1">VLOOKUP(C801,Zwangerschapsverlof!$B$66:$B$72,1,1)</f>
        <v>0</v>
      </c>
      <c r="M801" s="10">
        <f ca="1">INDEX(Zwangerschapsverlof!$C$66:$C$72,N801)</f>
        <v>0</v>
      </c>
      <c r="N801" s="89">
        <f ca="1">MATCH(L801,Zwangerschapsverlof!$B$66:$B$72,0)</f>
        <v>1</v>
      </c>
      <c r="O801" s="6">
        <f t="shared" ca="1" si="153"/>
        <v>0</v>
      </c>
      <c r="P801" s="10">
        <f ca="1">VLOOKUP(C801,Zwangerschapsverlof!$B$80:$B$86,1,1)</f>
        <v>0</v>
      </c>
      <c r="Q801" s="10">
        <f ca="1">INDEX(Zwangerschapsverlof!$C$80:$C$86,R801)</f>
        <v>0</v>
      </c>
      <c r="R801" s="89">
        <f ca="1">MATCH(P801,Zwangerschapsverlof!$B$80:$B$86,0)</f>
        <v>1</v>
      </c>
      <c r="S801" s="6">
        <f t="shared" ca="1" si="154"/>
        <v>0</v>
      </c>
      <c r="T801" s="37">
        <f t="shared" ca="1" si="146"/>
        <v>0</v>
      </c>
      <c r="U801" s="49">
        <f t="shared" si="147"/>
        <v>0</v>
      </c>
      <c r="V801" s="37">
        <f ca="1">IF(AND(H801=0,I801=0,O801=1),INDEX(Zwangerschapsverlof!$B$66:$K$72,N801,3+D801),0)</f>
        <v>0</v>
      </c>
      <c r="W801" s="37">
        <f ca="1">IF(AND(H801=0,I801=0,S801=1),INDEX(Zwangerschapsverlof!$B$80:$K$86,R801,3+D801),0)</f>
        <v>0</v>
      </c>
      <c r="X801" s="110">
        <f t="shared" ca="1" si="148"/>
        <v>20</v>
      </c>
    </row>
    <row r="802" spans="2:24">
      <c r="B802" s="48">
        <f t="shared" ca="1" si="150"/>
        <v>45674</v>
      </c>
      <c r="C802" s="10">
        <f t="shared" ca="1" si="149"/>
        <v>45674</v>
      </c>
      <c r="D802" s="6">
        <f t="shared" ca="1" si="151"/>
        <v>5</v>
      </c>
      <c r="E802" s="10">
        <f ca="1">VLOOKUP(C802,Vakantie!O:O,1,1)</f>
        <v>45647</v>
      </c>
      <c r="F802" s="10">
        <f ca="1">INDEX(Vakantie!P:P,MATCH(E802,Vakantie!O:O,0))</f>
        <v>45662</v>
      </c>
      <c r="G802" s="6" t="str">
        <f ca="1">INDEX(Vakantie!Q:Q,MATCH(E802,Vakantie!O:O,0))</f>
        <v>Kerst</v>
      </c>
      <c r="H802" s="6">
        <f t="shared" ca="1" si="152"/>
        <v>0</v>
      </c>
      <c r="I802" s="6">
        <f ca="1">IFERROR(  MIN(1, VLOOKUP(C802,Vakantie!Z:Z,1,0)   ),0)</f>
        <v>0</v>
      </c>
      <c r="J802" s="6">
        <f t="shared" ca="1" si="144"/>
        <v>0</v>
      </c>
      <c r="K802" s="6">
        <f t="shared" si="145"/>
        <v>0</v>
      </c>
      <c r="L802" s="10">
        <f ca="1">VLOOKUP(C802,Zwangerschapsverlof!$B$66:$B$72,1,1)</f>
        <v>0</v>
      </c>
      <c r="M802" s="10">
        <f ca="1">INDEX(Zwangerschapsverlof!$C$66:$C$72,N802)</f>
        <v>0</v>
      </c>
      <c r="N802" s="89">
        <f ca="1">MATCH(L802,Zwangerschapsverlof!$B$66:$B$72,0)</f>
        <v>1</v>
      </c>
      <c r="O802" s="6">
        <f t="shared" ca="1" si="153"/>
        <v>0</v>
      </c>
      <c r="P802" s="10">
        <f ca="1">VLOOKUP(C802,Zwangerschapsverlof!$B$80:$B$86,1,1)</f>
        <v>0</v>
      </c>
      <c r="Q802" s="10">
        <f ca="1">INDEX(Zwangerschapsverlof!$C$80:$C$86,R802)</f>
        <v>0</v>
      </c>
      <c r="R802" s="89">
        <f ca="1">MATCH(P802,Zwangerschapsverlof!$B$80:$B$86,0)</f>
        <v>1</v>
      </c>
      <c r="S802" s="6">
        <f t="shared" ca="1" si="154"/>
        <v>0</v>
      </c>
      <c r="T802" s="37">
        <f t="shared" ca="1" si="146"/>
        <v>0</v>
      </c>
      <c r="U802" s="49">
        <f t="shared" si="147"/>
        <v>0</v>
      </c>
      <c r="V802" s="37">
        <f ca="1">IF(AND(H802=0,I802=0,O802=1),INDEX(Zwangerschapsverlof!$B$66:$K$72,N802,3+D802),0)</f>
        <v>0</v>
      </c>
      <c r="W802" s="37">
        <f ca="1">IF(AND(H802=0,I802=0,S802=1),INDEX(Zwangerschapsverlof!$B$80:$K$86,R802,3+D802),0)</f>
        <v>0</v>
      </c>
      <c r="X802" s="110">
        <f t="shared" ca="1" si="148"/>
        <v>20</v>
      </c>
    </row>
    <row r="803" spans="2:24">
      <c r="B803" s="48">
        <f t="shared" ca="1" si="150"/>
        <v>45675</v>
      </c>
      <c r="C803" s="10">
        <f t="shared" ca="1" si="149"/>
        <v>45675</v>
      </c>
      <c r="D803" s="6">
        <f t="shared" ca="1" si="151"/>
        <v>6</v>
      </c>
      <c r="E803" s="10">
        <f ca="1">VLOOKUP(C803,Vakantie!O:O,1,1)</f>
        <v>45647</v>
      </c>
      <c r="F803" s="10">
        <f ca="1">INDEX(Vakantie!P:P,MATCH(E803,Vakantie!O:O,0))</f>
        <v>45662</v>
      </c>
      <c r="G803" s="6" t="str">
        <f ca="1">INDEX(Vakantie!Q:Q,MATCH(E803,Vakantie!O:O,0))</f>
        <v>Kerst</v>
      </c>
      <c r="H803" s="6">
        <f t="shared" ca="1" si="152"/>
        <v>0</v>
      </c>
      <c r="I803" s="6">
        <f ca="1">IFERROR(  MIN(1, VLOOKUP(C803,Vakantie!Z:Z,1,0)   ),0)</f>
        <v>0</v>
      </c>
      <c r="J803" s="6">
        <f t="shared" ca="1" si="144"/>
        <v>0</v>
      </c>
      <c r="K803" s="6">
        <f t="shared" si="145"/>
        <v>0</v>
      </c>
      <c r="L803" s="10">
        <f ca="1">VLOOKUP(C803,Zwangerschapsverlof!$B$66:$B$72,1,1)</f>
        <v>0</v>
      </c>
      <c r="M803" s="10">
        <f ca="1">INDEX(Zwangerschapsverlof!$C$66:$C$72,N803)</f>
        <v>0</v>
      </c>
      <c r="N803" s="89">
        <f ca="1">MATCH(L803,Zwangerschapsverlof!$B$66:$B$72,0)</f>
        <v>1</v>
      </c>
      <c r="O803" s="6">
        <f t="shared" ca="1" si="153"/>
        <v>0</v>
      </c>
      <c r="P803" s="10">
        <f ca="1">VLOOKUP(C803,Zwangerschapsverlof!$B$80:$B$86,1,1)</f>
        <v>0</v>
      </c>
      <c r="Q803" s="10">
        <f ca="1">INDEX(Zwangerschapsverlof!$C$80:$C$86,R803)</f>
        <v>0</v>
      </c>
      <c r="R803" s="89">
        <f ca="1">MATCH(P803,Zwangerschapsverlof!$B$80:$B$86,0)</f>
        <v>1</v>
      </c>
      <c r="S803" s="6">
        <f t="shared" ca="1" si="154"/>
        <v>0</v>
      </c>
      <c r="T803" s="37">
        <f t="shared" ca="1" si="146"/>
        <v>0</v>
      </c>
      <c r="U803" s="49">
        <f t="shared" si="147"/>
        <v>0</v>
      </c>
      <c r="V803" s="37">
        <f ca="1">IF(AND(H803=0,I803=0,O803=1),INDEX(Zwangerschapsverlof!$B$66:$K$72,N803,3+D803),0)</f>
        <v>0</v>
      </c>
      <c r="W803" s="37">
        <f ca="1">IF(AND(H803=0,I803=0,S803=1),INDEX(Zwangerschapsverlof!$B$80:$K$86,R803,3+D803),0)</f>
        <v>0</v>
      </c>
      <c r="X803" s="110">
        <f t="shared" ca="1" si="148"/>
        <v>20</v>
      </c>
    </row>
    <row r="804" spans="2:24">
      <c r="B804" s="48">
        <f t="shared" ca="1" si="150"/>
        <v>45676</v>
      </c>
      <c r="C804" s="10">
        <f t="shared" ca="1" si="149"/>
        <v>45676</v>
      </c>
      <c r="D804" s="6">
        <f t="shared" ca="1" si="151"/>
        <v>7</v>
      </c>
      <c r="E804" s="10">
        <f ca="1">VLOOKUP(C804,Vakantie!O:O,1,1)</f>
        <v>45647</v>
      </c>
      <c r="F804" s="10">
        <f ca="1">INDEX(Vakantie!P:P,MATCH(E804,Vakantie!O:O,0))</f>
        <v>45662</v>
      </c>
      <c r="G804" s="6" t="str">
        <f ca="1">INDEX(Vakantie!Q:Q,MATCH(E804,Vakantie!O:O,0))</f>
        <v>Kerst</v>
      </c>
      <c r="H804" s="6">
        <f t="shared" ca="1" si="152"/>
        <v>0</v>
      </c>
      <c r="I804" s="6">
        <f ca="1">IFERROR(  MIN(1, VLOOKUP(C804,Vakantie!Z:Z,1,0)   ),0)</f>
        <v>0</v>
      </c>
      <c r="J804" s="6">
        <f t="shared" ca="1" si="144"/>
        <v>0</v>
      </c>
      <c r="K804" s="6">
        <f t="shared" si="145"/>
        <v>0</v>
      </c>
      <c r="L804" s="10">
        <f ca="1">VLOOKUP(C804,Zwangerschapsverlof!$B$66:$B$72,1,1)</f>
        <v>0</v>
      </c>
      <c r="M804" s="10">
        <f ca="1">INDEX(Zwangerschapsverlof!$C$66:$C$72,N804)</f>
        <v>0</v>
      </c>
      <c r="N804" s="89">
        <f ca="1">MATCH(L804,Zwangerschapsverlof!$B$66:$B$72,0)</f>
        <v>1</v>
      </c>
      <c r="O804" s="6">
        <f t="shared" ca="1" si="153"/>
        <v>0</v>
      </c>
      <c r="P804" s="10">
        <f ca="1">VLOOKUP(C804,Zwangerschapsverlof!$B$80:$B$86,1,1)</f>
        <v>0</v>
      </c>
      <c r="Q804" s="10">
        <f ca="1">INDEX(Zwangerschapsverlof!$C$80:$C$86,R804)</f>
        <v>0</v>
      </c>
      <c r="R804" s="89">
        <f ca="1">MATCH(P804,Zwangerschapsverlof!$B$80:$B$86,0)</f>
        <v>1</v>
      </c>
      <c r="S804" s="6">
        <f t="shared" ca="1" si="154"/>
        <v>0</v>
      </c>
      <c r="T804" s="37">
        <f t="shared" ca="1" si="146"/>
        <v>0</v>
      </c>
      <c r="U804" s="49">
        <f t="shared" si="147"/>
        <v>0</v>
      </c>
      <c r="V804" s="37">
        <f ca="1">IF(AND(H804=0,I804=0,O804=1),INDEX(Zwangerschapsverlof!$B$66:$K$72,N804,3+D804),0)</f>
        <v>0</v>
      </c>
      <c r="W804" s="37">
        <f ca="1">IF(AND(H804=0,I804=0,S804=1),INDEX(Zwangerschapsverlof!$B$80:$K$86,R804,3+D804),0)</f>
        <v>0</v>
      </c>
      <c r="X804" s="110">
        <f t="shared" ca="1" si="148"/>
        <v>20</v>
      </c>
    </row>
    <row r="805" spans="2:24">
      <c r="B805" s="48">
        <f t="shared" ca="1" si="150"/>
        <v>45677</v>
      </c>
      <c r="C805" s="10">
        <f t="shared" ca="1" si="149"/>
        <v>45677</v>
      </c>
      <c r="D805" s="6">
        <f t="shared" ca="1" si="151"/>
        <v>1</v>
      </c>
      <c r="E805" s="10">
        <f ca="1">VLOOKUP(C805,Vakantie!O:O,1,1)</f>
        <v>45647</v>
      </c>
      <c r="F805" s="10">
        <f ca="1">INDEX(Vakantie!P:P,MATCH(E805,Vakantie!O:O,0))</f>
        <v>45662</v>
      </c>
      <c r="G805" s="6" t="str">
        <f ca="1">INDEX(Vakantie!Q:Q,MATCH(E805,Vakantie!O:O,0))</f>
        <v>Kerst</v>
      </c>
      <c r="H805" s="6">
        <f t="shared" ca="1" si="152"/>
        <v>0</v>
      </c>
      <c r="I805" s="6">
        <f ca="1">IFERROR(  MIN(1, VLOOKUP(C805,Vakantie!Z:Z,1,0)   ),0)</f>
        <v>0</v>
      </c>
      <c r="J805" s="6">
        <f t="shared" ca="1" si="144"/>
        <v>0</v>
      </c>
      <c r="K805" s="6">
        <f t="shared" si="145"/>
        <v>0</v>
      </c>
      <c r="L805" s="10">
        <f ca="1">VLOOKUP(C805,Zwangerschapsverlof!$B$66:$B$72,1,1)</f>
        <v>0</v>
      </c>
      <c r="M805" s="10">
        <f ca="1">INDEX(Zwangerschapsverlof!$C$66:$C$72,N805)</f>
        <v>0</v>
      </c>
      <c r="N805" s="89">
        <f ca="1">MATCH(L805,Zwangerschapsverlof!$B$66:$B$72,0)</f>
        <v>1</v>
      </c>
      <c r="O805" s="6">
        <f t="shared" ca="1" si="153"/>
        <v>0</v>
      </c>
      <c r="P805" s="10">
        <f ca="1">VLOOKUP(C805,Zwangerschapsverlof!$B$80:$B$86,1,1)</f>
        <v>0</v>
      </c>
      <c r="Q805" s="10">
        <f ca="1">INDEX(Zwangerschapsverlof!$C$80:$C$86,R805)</f>
        <v>0</v>
      </c>
      <c r="R805" s="89">
        <f ca="1">MATCH(P805,Zwangerschapsverlof!$B$80:$B$86,0)</f>
        <v>1</v>
      </c>
      <c r="S805" s="6">
        <f t="shared" ca="1" si="154"/>
        <v>0</v>
      </c>
      <c r="T805" s="37">
        <f t="shared" ca="1" si="146"/>
        <v>0</v>
      </c>
      <c r="U805" s="49">
        <f t="shared" si="147"/>
        <v>0</v>
      </c>
      <c r="V805" s="37">
        <f ca="1">IF(AND(H805=0,I805=0,O805=1),INDEX(Zwangerschapsverlof!$B$66:$K$72,N805,3+D805),0)</f>
        <v>0</v>
      </c>
      <c r="W805" s="37">
        <f ca="1">IF(AND(H805=0,I805=0,S805=1),INDEX(Zwangerschapsverlof!$B$80:$K$86,R805,3+D805),0)</f>
        <v>0</v>
      </c>
      <c r="X805" s="110">
        <f t="shared" ca="1" si="148"/>
        <v>20</v>
      </c>
    </row>
    <row r="806" spans="2:24">
      <c r="B806" s="48">
        <f t="shared" ca="1" si="150"/>
        <v>45678</v>
      </c>
      <c r="C806" s="10">
        <f t="shared" ca="1" si="149"/>
        <v>45678</v>
      </c>
      <c r="D806" s="6">
        <f t="shared" ca="1" si="151"/>
        <v>2</v>
      </c>
      <c r="E806" s="10">
        <f ca="1">VLOOKUP(C806,Vakantie!O:O,1,1)</f>
        <v>45647</v>
      </c>
      <c r="F806" s="10">
        <f ca="1">INDEX(Vakantie!P:P,MATCH(E806,Vakantie!O:O,0))</f>
        <v>45662</v>
      </c>
      <c r="G806" s="6" t="str">
        <f ca="1">INDEX(Vakantie!Q:Q,MATCH(E806,Vakantie!O:O,0))</f>
        <v>Kerst</v>
      </c>
      <c r="H806" s="6">
        <f t="shared" ca="1" si="152"/>
        <v>0</v>
      </c>
      <c r="I806" s="6">
        <f ca="1">IFERROR(  MIN(1, VLOOKUP(C806,Vakantie!Z:Z,1,0)   ),0)</f>
        <v>0</v>
      </c>
      <c r="J806" s="6">
        <f t="shared" ca="1" si="144"/>
        <v>0</v>
      </c>
      <c r="K806" s="6">
        <f t="shared" si="145"/>
        <v>0</v>
      </c>
      <c r="L806" s="10">
        <f ca="1">VLOOKUP(C806,Zwangerschapsverlof!$B$66:$B$72,1,1)</f>
        <v>0</v>
      </c>
      <c r="M806" s="10">
        <f ca="1">INDEX(Zwangerschapsverlof!$C$66:$C$72,N806)</f>
        <v>0</v>
      </c>
      <c r="N806" s="89">
        <f ca="1">MATCH(L806,Zwangerschapsverlof!$B$66:$B$72,0)</f>
        <v>1</v>
      </c>
      <c r="O806" s="6">
        <f t="shared" ca="1" si="153"/>
        <v>0</v>
      </c>
      <c r="P806" s="10">
        <f ca="1">VLOOKUP(C806,Zwangerschapsverlof!$B$80:$B$86,1,1)</f>
        <v>0</v>
      </c>
      <c r="Q806" s="10">
        <f ca="1">INDEX(Zwangerschapsverlof!$C$80:$C$86,R806)</f>
        <v>0</v>
      </c>
      <c r="R806" s="89">
        <f ca="1">MATCH(P806,Zwangerschapsverlof!$B$80:$B$86,0)</f>
        <v>1</v>
      </c>
      <c r="S806" s="6">
        <f t="shared" ca="1" si="154"/>
        <v>0</v>
      </c>
      <c r="T806" s="37">
        <f t="shared" ca="1" si="146"/>
        <v>0</v>
      </c>
      <c r="U806" s="49">
        <f t="shared" si="147"/>
        <v>0</v>
      </c>
      <c r="V806" s="37">
        <f ca="1">IF(AND(H806=0,I806=0,O806=1),INDEX(Zwangerschapsverlof!$B$66:$K$72,N806,3+D806),0)</f>
        <v>0</v>
      </c>
      <c r="W806" s="37">
        <f ca="1">IF(AND(H806=0,I806=0,S806=1),INDEX(Zwangerschapsverlof!$B$80:$K$86,R806,3+D806),0)</f>
        <v>0</v>
      </c>
      <c r="X806" s="110">
        <f t="shared" ca="1" si="148"/>
        <v>20</v>
      </c>
    </row>
    <row r="807" spans="2:24">
      <c r="B807" s="48">
        <f t="shared" ca="1" si="150"/>
        <v>45679</v>
      </c>
      <c r="C807" s="10">
        <f t="shared" ca="1" si="149"/>
        <v>45679</v>
      </c>
      <c r="D807" s="6">
        <f t="shared" ca="1" si="151"/>
        <v>3</v>
      </c>
      <c r="E807" s="10">
        <f ca="1">VLOOKUP(C807,Vakantie!O:O,1,1)</f>
        <v>45647</v>
      </c>
      <c r="F807" s="10">
        <f ca="1">INDEX(Vakantie!P:P,MATCH(E807,Vakantie!O:O,0))</f>
        <v>45662</v>
      </c>
      <c r="G807" s="6" t="str">
        <f ca="1">INDEX(Vakantie!Q:Q,MATCH(E807,Vakantie!O:O,0))</f>
        <v>Kerst</v>
      </c>
      <c r="H807" s="6">
        <f t="shared" ca="1" si="152"/>
        <v>0</v>
      </c>
      <c r="I807" s="6">
        <f ca="1">IFERROR(  MIN(1, VLOOKUP(C807,Vakantie!Z:Z,1,0)   ),0)</f>
        <v>0</v>
      </c>
      <c r="J807" s="6">
        <f t="shared" ca="1" si="144"/>
        <v>0</v>
      </c>
      <c r="K807" s="6">
        <f t="shared" si="145"/>
        <v>0</v>
      </c>
      <c r="L807" s="10">
        <f ca="1">VLOOKUP(C807,Zwangerschapsverlof!$B$66:$B$72,1,1)</f>
        <v>0</v>
      </c>
      <c r="M807" s="10">
        <f ca="1">INDEX(Zwangerschapsverlof!$C$66:$C$72,N807)</f>
        <v>0</v>
      </c>
      <c r="N807" s="89">
        <f ca="1">MATCH(L807,Zwangerschapsverlof!$B$66:$B$72,0)</f>
        <v>1</v>
      </c>
      <c r="O807" s="6">
        <f t="shared" ca="1" si="153"/>
        <v>0</v>
      </c>
      <c r="P807" s="10">
        <f ca="1">VLOOKUP(C807,Zwangerschapsverlof!$B$80:$B$86,1,1)</f>
        <v>0</v>
      </c>
      <c r="Q807" s="10">
        <f ca="1">INDEX(Zwangerschapsverlof!$C$80:$C$86,R807)</f>
        <v>0</v>
      </c>
      <c r="R807" s="89">
        <f ca="1">MATCH(P807,Zwangerschapsverlof!$B$80:$B$86,0)</f>
        <v>1</v>
      </c>
      <c r="S807" s="6">
        <f t="shared" ca="1" si="154"/>
        <v>0</v>
      </c>
      <c r="T807" s="37">
        <f t="shared" ca="1" si="146"/>
        <v>0</v>
      </c>
      <c r="U807" s="49">
        <f t="shared" si="147"/>
        <v>0</v>
      </c>
      <c r="V807" s="37">
        <f ca="1">IF(AND(H807=0,I807=0,O807=1),INDEX(Zwangerschapsverlof!$B$66:$K$72,N807,3+D807),0)</f>
        <v>0</v>
      </c>
      <c r="W807" s="37">
        <f ca="1">IF(AND(H807=0,I807=0,S807=1),INDEX(Zwangerschapsverlof!$B$80:$K$86,R807,3+D807),0)</f>
        <v>0</v>
      </c>
      <c r="X807" s="110">
        <f t="shared" ca="1" si="148"/>
        <v>20</v>
      </c>
    </row>
    <row r="808" spans="2:24">
      <c r="B808" s="48">
        <f t="shared" ca="1" si="150"/>
        <v>45680</v>
      </c>
      <c r="C808" s="10">
        <f t="shared" ca="1" si="149"/>
        <v>45680</v>
      </c>
      <c r="D808" s="6">
        <f t="shared" ca="1" si="151"/>
        <v>4</v>
      </c>
      <c r="E808" s="10">
        <f ca="1">VLOOKUP(C808,Vakantie!O:O,1,1)</f>
        <v>45647</v>
      </c>
      <c r="F808" s="10">
        <f ca="1">INDEX(Vakantie!P:P,MATCH(E808,Vakantie!O:O,0))</f>
        <v>45662</v>
      </c>
      <c r="G808" s="6" t="str">
        <f ca="1">INDEX(Vakantie!Q:Q,MATCH(E808,Vakantie!O:O,0))</f>
        <v>Kerst</v>
      </c>
      <c r="H808" s="6">
        <f t="shared" ca="1" si="152"/>
        <v>0</v>
      </c>
      <c r="I808" s="6">
        <f ca="1">IFERROR(  MIN(1, VLOOKUP(C808,Vakantie!Z:Z,1,0)   ),0)</f>
        <v>0</v>
      </c>
      <c r="J808" s="6">
        <f t="shared" ca="1" si="144"/>
        <v>0</v>
      </c>
      <c r="K808" s="6">
        <f t="shared" si="145"/>
        <v>0</v>
      </c>
      <c r="L808" s="10">
        <f ca="1">VLOOKUP(C808,Zwangerschapsverlof!$B$66:$B$72,1,1)</f>
        <v>0</v>
      </c>
      <c r="M808" s="10">
        <f ca="1">INDEX(Zwangerschapsverlof!$C$66:$C$72,N808)</f>
        <v>0</v>
      </c>
      <c r="N808" s="89">
        <f ca="1">MATCH(L808,Zwangerschapsverlof!$B$66:$B$72,0)</f>
        <v>1</v>
      </c>
      <c r="O808" s="6">
        <f t="shared" ca="1" si="153"/>
        <v>0</v>
      </c>
      <c r="P808" s="10">
        <f ca="1">VLOOKUP(C808,Zwangerschapsverlof!$B$80:$B$86,1,1)</f>
        <v>0</v>
      </c>
      <c r="Q808" s="10">
        <f ca="1">INDEX(Zwangerschapsverlof!$C$80:$C$86,R808)</f>
        <v>0</v>
      </c>
      <c r="R808" s="89">
        <f ca="1">MATCH(P808,Zwangerschapsverlof!$B$80:$B$86,0)</f>
        <v>1</v>
      </c>
      <c r="S808" s="6">
        <f t="shared" ca="1" si="154"/>
        <v>0</v>
      </c>
      <c r="T808" s="37">
        <f t="shared" ca="1" si="146"/>
        <v>0</v>
      </c>
      <c r="U808" s="49">
        <f t="shared" si="147"/>
        <v>0</v>
      </c>
      <c r="V808" s="37">
        <f ca="1">IF(AND(H808=0,I808=0,O808=1),INDEX(Zwangerschapsverlof!$B$66:$K$72,N808,3+D808),0)</f>
        <v>0</v>
      </c>
      <c r="W808" s="37">
        <f ca="1">IF(AND(H808=0,I808=0,S808=1),INDEX(Zwangerschapsverlof!$B$80:$K$86,R808,3+D808),0)</f>
        <v>0</v>
      </c>
      <c r="X808" s="110">
        <f t="shared" ca="1" si="148"/>
        <v>20</v>
      </c>
    </row>
    <row r="809" spans="2:24">
      <c r="B809" s="48">
        <f t="shared" ca="1" si="150"/>
        <v>45681</v>
      </c>
      <c r="C809" s="10">
        <f t="shared" ca="1" si="149"/>
        <v>45681</v>
      </c>
      <c r="D809" s="6">
        <f t="shared" ca="1" si="151"/>
        <v>5</v>
      </c>
      <c r="E809" s="10">
        <f ca="1">VLOOKUP(C809,Vakantie!O:O,1,1)</f>
        <v>45647</v>
      </c>
      <c r="F809" s="10">
        <f ca="1">INDEX(Vakantie!P:P,MATCH(E809,Vakantie!O:O,0))</f>
        <v>45662</v>
      </c>
      <c r="G809" s="6" t="str">
        <f ca="1">INDEX(Vakantie!Q:Q,MATCH(E809,Vakantie!O:O,0))</f>
        <v>Kerst</v>
      </c>
      <c r="H809" s="6">
        <f t="shared" ca="1" si="152"/>
        <v>0</v>
      </c>
      <c r="I809" s="6">
        <f ca="1">IFERROR(  MIN(1, VLOOKUP(C809,Vakantie!Z:Z,1,0)   ),0)</f>
        <v>0</v>
      </c>
      <c r="J809" s="6">
        <f t="shared" ca="1" si="144"/>
        <v>0</v>
      </c>
      <c r="K809" s="6">
        <f t="shared" si="145"/>
        <v>0</v>
      </c>
      <c r="L809" s="10">
        <f ca="1">VLOOKUP(C809,Zwangerschapsverlof!$B$66:$B$72,1,1)</f>
        <v>0</v>
      </c>
      <c r="M809" s="10">
        <f ca="1">INDEX(Zwangerschapsverlof!$C$66:$C$72,N809)</f>
        <v>0</v>
      </c>
      <c r="N809" s="89">
        <f ca="1">MATCH(L809,Zwangerschapsverlof!$B$66:$B$72,0)</f>
        <v>1</v>
      </c>
      <c r="O809" s="6">
        <f t="shared" ca="1" si="153"/>
        <v>0</v>
      </c>
      <c r="P809" s="10">
        <f ca="1">VLOOKUP(C809,Zwangerschapsverlof!$B$80:$B$86,1,1)</f>
        <v>0</v>
      </c>
      <c r="Q809" s="10">
        <f ca="1">INDEX(Zwangerschapsverlof!$C$80:$C$86,R809)</f>
        <v>0</v>
      </c>
      <c r="R809" s="89">
        <f ca="1">MATCH(P809,Zwangerschapsverlof!$B$80:$B$86,0)</f>
        <v>1</v>
      </c>
      <c r="S809" s="6">
        <f t="shared" ca="1" si="154"/>
        <v>0</v>
      </c>
      <c r="T809" s="37">
        <f t="shared" ca="1" si="146"/>
        <v>0</v>
      </c>
      <c r="U809" s="49">
        <f t="shared" si="147"/>
        <v>0</v>
      </c>
      <c r="V809" s="37">
        <f ca="1">IF(AND(H809=0,I809=0,O809=1),INDEX(Zwangerschapsverlof!$B$66:$K$72,N809,3+D809),0)</f>
        <v>0</v>
      </c>
      <c r="W809" s="37">
        <f ca="1">IF(AND(H809=0,I809=0,S809=1),INDEX(Zwangerschapsverlof!$B$80:$K$86,R809,3+D809),0)</f>
        <v>0</v>
      </c>
      <c r="X809" s="110">
        <f t="shared" ca="1" si="148"/>
        <v>20</v>
      </c>
    </row>
    <row r="810" spans="2:24">
      <c r="B810" s="48">
        <f t="shared" ca="1" si="150"/>
        <v>45682</v>
      </c>
      <c r="C810" s="10">
        <f t="shared" ca="1" si="149"/>
        <v>45682</v>
      </c>
      <c r="D810" s="6">
        <f t="shared" ca="1" si="151"/>
        <v>6</v>
      </c>
      <c r="E810" s="10">
        <f ca="1">VLOOKUP(C810,Vakantie!O:O,1,1)</f>
        <v>45647</v>
      </c>
      <c r="F810" s="10">
        <f ca="1">INDEX(Vakantie!P:P,MATCH(E810,Vakantie!O:O,0))</f>
        <v>45662</v>
      </c>
      <c r="G810" s="6" t="str">
        <f ca="1">INDEX(Vakantie!Q:Q,MATCH(E810,Vakantie!O:O,0))</f>
        <v>Kerst</v>
      </c>
      <c r="H810" s="6">
        <f t="shared" ca="1" si="152"/>
        <v>0</v>
      </c>
      <c r="I810" s="6">
        <f ca="1">IFERROR(  MIN(1, VLOOKUP(C810,Vakantie!Z:Z,1,0)   ),0)</f>
        <v>0</v>
      </c>
      <c r="J810" s="6">
        <f t="shared" ca="1" si="144"/>
        <v>0</v>
      </c>
      <c r="K810" s="6">
        <f t="shared" si="145"/>
        <v>0</v>
      </c>
      <c r="L810" s="10">
        <f ca="1">VLOOKUP(C810,Zwangerschapsverlof!$B$66:$B$72,1,1)</f>
        <v>0</v>
      </c>
      <c r="M810" s="10">
        <f ca="1">INDEX(Zwangerschapsverlof!$C$66:$C$72,N810)</f>
        <v>0</v>
      </c>
      <c r="N810" s="89">
        <f ca="1">MATCH(L810,Zwangerschapsverlof!$B$66:$B$72,0)</f>
        <v>1</v>
      </c>
      <c r="O810" s="6">
        <f t="shared" ca="1" si="153"/>
        <v>0</v>
      </c>
      <c r="P810" s="10">
        <f ca="1">VLOOKUP(C810,Zwangerschapsverlof!$B$80:$B$86,1,1)</f>
        <v>0</v>
      </c>
      <c r="Q810" s="10">
        <f ca="1">INDEX(Zwangerschapsverlof!$C$80:$C$86,R810)</f>
        <v>0</v>
      </c>
      <c r="R810" s="89">
        <f ca="1">MATCH(P810,Zwangerschapsverlof!$B$80:$B$86,0)</f>
        <v>1</v>
      </c>
      <c r="S810" s="6">
        <f t="shared" ca="1" si="154"/>
        <v>0</v>
      </c>
      <c r="T810" s="37">
        <f t="shared" ca="1" si="146"/>
        <v>0</v>
      </c>
      <c r="U810" s="49">
        <f t="shared" si="147"/>
        <v>0</v>
      </c>
      <c r="V810" s="37">
        <f ca="1">IF(AND(H810=0,I810=0,O810=1),INDEX(Zwangerschapsverlof!$B$66:$K$72,N810,3+D810),0)</f>
        <v>0</v>
      </c>
      <c r="W810" s="37">
        <f ca="1">IF(AND(H810=0,I810=0,S810=1),INDEX(Zwangerschapsverlof!$B$80:$K$86,R810,3+D810),0)</f>
        <v>0</v>
      </c>
      <c r="X810" s="110">
        <f t="shared" ca="1" si="148"/>
        <v>20</v>
      </c>
    </row>
    <row r="811" spans="2:24">
      <c r="B811" s="48">
        <f t="shared" ca="1" si="150"/>
        <v>45683</v>
      </c>
      <c r="C811" s="10">
        <f t="shared" ca="1" si="149"/>
        <v>45683</v>
      </c>
      <c r="D811" s="6">
        <f t="shared" ca="1" si="151"/>
        <v>7</v>
      </c>
      <c r="E811" s="10">
        <f ca="1">VLOOKUP(C811,Vakantie!O:O,1,1)</f>
        <v>45647</v>
      </c>
      <c r="F811" s="10">
        <f ca="1">INDEX(Vakantie!P:P,MATCH(E811,Vakantie!O:O,0))</f>
        <v>45662</v>
      </c>
      <c r="G811" s="6" t="str">
        <f ca="1">INDEX(Vakantie!Q:Q,MATCH(E811,Vakantie!O:O,0))</f>
        <v>Kerst</v>
      </c>
      <c r="H811" s="6">
        <f t="shared" ca="1" si="152"/>
        <v>0</v>
      </c>
      <c r="I811" s="6">
        <f ca="1">IFERROR(  MIN(1, VLOOKUP(C811,Vakantie!Z:Z,1,0)   ),0)</f>
        <v>0</v>
      </c>
      <c r="J811" s="6">
        <f t="shared" ca="1" si="144"/>
        <v>0</v>
      </c>
      <c r="K811" s="6">
        <f t="shared" si="145"/>
        <v>0</v>
      </c>
      <c r="L811" s="10">
        <f ca="1">VLOOKUP(C811,Zwangerschapsverlof!$B$66:$B$72,1,1)</f>
        <v>0</v>
      </c>
      <c r="M811" s="10">
        <f ca="1">INDEX(Zwangerschapsverlof!$C$66:$C$72,N811)</f>
        <v>0</v>
      </c>
      <c r="N811" s="89">
        <f ca="1">MATCH(L811,Zwangerschapsverlof!$B$66:$B$72,0)</f>
        <v>1</v>
      </c>
      <c r="O811" s="6">
        <f t="shared" ca="1" si="153"/>
        <v>0</v>
      </c>
      <c r="P811" s="10">
        <f ca="1">VLOOKUP(C811,Zwangerschapsverlof!$B$80:$B$86,1,1)</f>
        <v>0</v>
      </c>
      <c r="Q811" s="10">
        <f ca="1">INDEX(Zwangerschapsverlof!$C$80:$C$86,R811)</f>
        <v>0</v>
      </c>
      <c r="R811" s="89">
        <f ca="1">MATCH(P811,Zwangerschapsverlof!$B$80:$B$86,0)</f>
        <v>1</v>
      </c>
      <c r="S811" s="6">
        <f t="shared" ca="1" si="154"/>
        <v>0</v>
      </c>
      <c r="T811" s="37">
        <f t="shared" ca="1" si="146"/>
        <v>0</v>
      </c>
      <c r="U811" s="49">
        <f t="shared" si="147"/>
        <v>0</v>
      </c>
      <c r="V811" s="37">
        <f ca="1">IF(AND(H811=0,I811=0,O811=1),INDEX(Zwangerschapsverlof!$B$66:$K$72,N811,3+D811),0)</f>
        <v>0</v>
      </c>
      <c r="W811" s="37">
        <f ca="1">IF(AND(H811=0,I811=0,S811=1),INDEX(Zwangerschapsverlof!$B$80:$K$86,R811,3+D811),0)</f>
        <v>0</v>
      </c>
      <c r="X811" s="110">
        <f t="shared" ca="1" si="148"/>
        <v>20</v>
      </c>
    </row>
    <row r="812" spans="2:24">
      <c r="B812" s="48">
        <f t="shared" ca="1" si="150"/>
        <v>45684</v>
      </c>
      <c r="C812" s="10">
        <f t="shared" ca="1" si="149"/>
        <v>45684</v>
      </c>
      <c r="D812" s="6">
        <f t="shared" ca="1" si="151"/>
        <v>1</v>
      </c>
      <c r="E812" s="10">
        <f ca="1">VLOOKUP(C812,Vakantie!O:O,1,1)</f>
        <v>45647</v>
      </c>
      <c r="F812" s="10">
        <f ca="1">INDEX(Vakantie!P:P,MATCH(E812,Vakantie!O:O,0))</f>
        <v>45662</v>
      </c>
      <c r="G812" s="6" t="str">
        <f ca="1">INDEX(Vakantie!Q:Q,MATCH(E812,Vakantie!O:O,0))</f>
        <v>Kerst</v>
      </c>
      <c r="H812" s="6">
        <f t="shared" ca="1" si="152"/>
        <v>0</v>
      </c>
      <c r="I812" s="6">
        <f ca="1">IFERROR(  MIN(1, VLOOKUP(C812,Vakantie!Z:Z,1,0)   ),0)</f>
        <v>0</v>
      </c>
      <c r="J812" s="6">
        <f t="shared" ca="1" si="144"/>
        <v>0</v>
      </c>
      <c r="K812" s="6">
        <f t="shared" si="145"/>
        <v>0</v>
      </c>
      <c r="L812" s="10">
        <f ca="1">VLOOKUP(C812,Zwangerschapsverlof!$B$66:$B$72,1,1)</f>
        <v>0</v>
      </c>
      <c r="M812" s="10">
        <f ca="1">INDEX(Zwangerschapsverlof!$C$66:$C$72,N812)</f>
        <v>0</v>
      </c>
      <c r="N812" s="89">
        <f ca="1">MATCH(L812,Zwangerschapsverlof!$B$66:$B$72,0)</f>
        <v>1</v>
      </c>
      <c r="O812" s="6">
        <f t="shared" ca="1" si="153"/>
        <v>0</v>
      </c>
      <c r="P812" s="10">
        <f ca="1">VLOOKUP(C812,Zwangerschapsverlof!$B$80:$B$86,1,1)</f>
        <v>0</v>
      </c>
      <c r="Q812" s="10">
        <f ca="1">INDEX(Zwangerschapsverlof!$C$80:$C$86,R812)</f>
        <v>0</v>
      </c>
      <c r="R812" s="89">
        <f ca="1">MATCH(P812,Zwangerschapsverlof!$B$80:$B$86,0)</f>
        <v>1</v>
      </c>
      <c r="S812" s="6">
        <f t="shared" ca="1" si="154"/>
        <v>0</v>
      </c>
      <c r="T812" s="37">
        <f t="shared" ca="1" si="146"/>
        <v>0</v>
      </c>
      <c r="U812" s="49">
        <f t="shared" si="147"/>
        <v>0</v>
      </c>
      <c r="V812" s="37">
        <f ca="1">IF(AND(H812=0,I812=0,O812=1),INDEX(Zwangerschapsverlof!$B$66:$K$72,N812,3+D812),0)</f>
        <v>0</v>
      </c>
      <c r="W812" s="37">
        <f ca="1">IF(AND(H812=0,I812=0,S812=1),INDEX(Zwangerschapsverlof!$B$80:$K$86,R812,3+D812),0)</f>
        <v>0</v>
      </c>
      <c r="X812" s="110">
        <f t="shared" ca="1" si="148"/>
        <v>20</v>
      </c>
    </row>
    <row r="813" spans="2:24">
      <c r="B813" s="48">
        <f t="shared" ca="1" si="150"/>
        <v>45685</v>
      </c>
      <c r="C813" s="10">
        <f t="shared" ca="1" si="149"/>
        <v>45685</v>
      </c>
      <c r="D813" s="6">
        <f t="shared" ca="1" si="151"/>
        <v>2</v>
      </c>
      <c r="E813" s="10">
        <f ca="1">VLOOKUP(C813,Vakantie!O:O,1,1)</f>
        <v>45647</v>
      </c>
      <c r="F813" s="10">
        <f ca="1">INDEX(Vakantie!P:P,MATCH(E813,Vakantie!O:O,0))</f>
        <v>45662</v>
      </c>
      <c r="G813" s="6" t="str">
        <f ca="1">INDEX(Vakantie!Q:Q,MATCH(E813,Vakantie!O:O,0))</f>
        <v>Kerst</v>
      </c>
      <c r="H813" s="6">
        <f t="shared" ca="1" si="152"/>
        <v>0</v>
      </c>
      <c r="I813" s="6">
        <f ca="1">IFERROR(  MIN(1, VLOOKUP(C813,Vakantie!Z:Z,1,0)   ),0)</f>
        <v>0</v>
      </c>
      <c r="J813" s="6">
        <f t="shared" ca="1" si="144"/>
        <v>0</v>
      </c>
      <c r="K813" s="6">
        <f t="shared" si="145"/>
        <v>0</v>
      </c>
      <c r="L813" s="10">
        <f ca="1">VLOOKUP(C813,Zwangerschapsverlof!$B$66:$B$72,1,1)</f>
        <v>0</v>
      </c>
      <c r="M813" s="10">
        <f ca="1">INDEX(Zwangerschapsverlof!$C$66:$C$72,N813)</f>
        <v>0</v>
      </c>
      <c r="N813" s="89">
        <f ca="1">MATCH(L813,Zwangerschapsverlof!$B$66:$B$72,0)</f>
        <v>1</v>
      </c>
      <c r="O813" s="6">
        <f t="shared" ca="1" si="153"/>
        <v>0</v>
      </c>
      <c r="P813" s="10">
        <f ca="1">VLOOKUP(C813,Zwangerschapsverlof!$B$80:$B$86,1,1)</f>
        <v>0</v>
      </c>
      <c r="Q813" s="10">
        <f ca="1">INDEX(Zwangerschapsverlof!$C$80:$C$86,R813)</f>
        <v>0</v>
      </c>
      <c r="R813" s="89">
        <f ca="1">MATCH(P813,Zwangerschapsverlof!$B$80:$B$86,0)</f>
        <v>1</v>
      </c>
      <c r="S813" s="6">
        <f t="shared" ca="1" si="154"/>
        <v>0</v>
      </c>
      <c r="T813" s="37">
        <f t="shared" ca="1" si="146"/>
        <v>0</v>
      </c>
      <c r="U813" s="49">
        <f t="shared" si="147"/>
        <v>0</v>
      </c>
      <c r="V813" s="37">
        <f ca="1">IF(AND(H813=0,I813=0,O813=1),INDEX(Zwangerschapsverlof!$B$66:$K$72,N813,3+D813),0)</f>
        <v>0</v>
      </c>
      <c r="W813" s="37">
        <f ca="1">IF(AND(H813=0,I813=0,S813=1),INDEX(Zwangerschapsverlof!$B$80:$K$86,R813,3+D813),0)</f>
        <v>0</v>
      </c>
      <c r="X813" s="110">
        <f t="shared" ca="1" si="148"/>
        <v>20</v>
      </c>
    </row>
    <row r="814" spans="2:24">
      <c r="B814" s="48">
        <f t="shared" ca="1" si="150"/>
        <v>45686</v>
      </c>
      <c r="C814" s="10">
        <f t="shared" ca="1" si="149"/>
        <v>45686</v>
      </c>
      <c r="D814" s="6">
        <f t="shared" ca="1" si="151"/>
        <v>3</v>
      </c>
      <c r="E814" s="10">
        <f ca="1">VLOOKUP(C814,Vakantie!O:O,1,1)</f>
        <v>45647</v>
      </c>
      <c r="F814" s="10">
        <f ca="1">INDEX(Vakantie!P:P,MATCH(E814,Vakantie!O:O,0))</f>
        <v>45662</v>
      </c>
      <c r="G814" s="6" t="str">
        <f ca="1">INDEX(Vakantie!Q:Q,MATCH(E814,Vakantie!O:O,0))</f>
        <v>Kerst</v>
      </c>
      <c r="H814" s="6">
        <f t="shared" ca="1" si="152"/>
        <v>0</v>
      </c>
      <c r="I814" s="6">
        <f ca="1">IFERROR(  MIN(1, VLOOKUP(C814,Vakantie!Z:Z,1,0)   ),0)</f>
        <v>0</v>
      </c>
      <c r="J814" s="6">
        <f t="shared" ca="1" si="144"/>
        <v>0</v>
      </c>
      <c r="K814" s="6">
        <f t="shared" si="145"/>
        <v>0</v>
      </c>
      <c r="L814" s="10">
        <f ca="1">VLOOKUP(C814,Zwangerschapsverlof!$B$66:$B$72,1,1)</f>
        <v>0</v>
      </c>
      <c r="M814" s="10">
        <f ca="1">INDEX(Zwangerschapsverlof!$C$66:$C$72,N814)</f>
        <v>0</v>
      </c>
      <c r="N814" s="89">
        <f ca="1">MATCH(L814,Zwangerschapsverlof!$B$66:$B$72,0)</f>
        <v>1</v>
      </c>
      <c r="O814" s="6">
        <f t="shared" ca="1" si="153"/>
        <v>0</v>
      </c>
      <c r="P814" s="10">
        <f ca="1">VLOOKUP(C814,Zwangerschapsverlof!$B$80:$B$86,1,1)</f>
        <v>0</v>
      </c>
      <c r="Q814" s="10">
        <f ca="1">INDEX(Zwangerschapsverlof!$C$80:$C$86,R814)</f>
        <v>0</v>
      </c>
      <c r="R814" s="89">
        <f ca="1">MATCH(P814,Zwangerschapsverlof!$B$80:$B$86,0)</f>
        <v>1</v>
      </c>
      <c r="S814" s="6">
        <f t="shared" ca="1" si="154"/>
        <v>0</v>
      </c>
      <c r="T814" s="37">
        <f t="shared" ca="1" si="146"/>
        <v>0</v>
      </c>
      <c r="U814" s="49">
        <f t="shared" si="147"/>
        <v>0</v>
      </c>
      <c r="V814" s="37">
        <f ca="1">IF(AND(H814=0,I814=0,O814=1),INDEX(Zwangerschapsverlof!$B$66:$K$72,N814,3+D814),0)</f>
        <v>0</v>
      </c>
      <c r="W814" s="37">
        <f ca="1">IF(AND(H814=0,I814=0,S814=1),INDEX(Zwangerschapsverlof!$B$80:$K$86,R814,3+D814),0)</f>
        <v>0</v>
      </c>
      <c r="X814" s="110">
        <f t="shared" ca="1" si="148"/>
        <v>20</v>
      </c>
    </row>
    <row r="815" spans="2:24">
      <c r="B815" s="48">
        <f t="shared" ca="1" si="150"/>
        <v>45687</v>
      </c>
      <c r="C815" s="10">
        <f t="shared" ca="1" si="149"/>
        <v>45687</v>
      </c>
      <c r="D815" s="6">
        <f t="shared" ca="1" si="151"/>
        <v>4</v>
      </c>
      <c r="E815" s="10">
        <f ca="1">VLOOKUP(C815,Vakantie!O:O,1,1)</f>
        <v>45647</v>
      </c>
      <c r="F815" s="10">
        <f ca="1">INDEX(Vakantie!P:P,MATCH(E815,Vakantie!O:O,0))</f>
        <v>45662</v>
      </c>
      <c r="G815" s="6" t="str">
        <f ca="1">INDEX(Vakantie!Q:Q,MATCH(E815,Vakantie!O:O,0))</f>
        <v>Kerst</v>
      </c>
      <c r="H815" s="6">
        <f t="shared" ca="1" si="152"/>
        <v>0</v>
      </c>
      <c r="I815" s="6">
        <f ca="1">IFERROR(  MIN(1, VLOOKUP(C815,Vakantie!Z:Z,1,0)   ),0)</f>
        <v>0</v>
      </c>
      <c r="J815" s="6">
        <f t="shared" ca="1" si="144"/>
        <v>0</v>
      </c>
      <c r="K815" s="6">
        <f t="shared" si="145"/>
        <v>0</v>
      </c>
      <c r="L815" s="10">
        <f ca="1">VLOOKUP(C815,Zwangerschapsverlof!$B$66:$B$72,1,1)</f>
        <v>0</v>
      </c>
      <c r="M815" s="10">
        <f ca="1">INDEX(Zwangerschapsverlof!$C$66:$C$72,N815)</f>
        <v>0</v>
      </c>
      <c r="N815" s="89">
        <f ca="1">MATCH(L815,Zwangerschapsverlof!$B$66:$B$72,0)</f>
        <v>1</v>
      </c>
      <c r="O815" s="6">
        <f t="shared" ca="1" si="153"/>
        <v>0</v>
      </c>
      <c r="P815" s="10">
        <f ca="1">VLOOKUP(C815,Zwangerschapsverlof!$B$80:$B$86,1,1)</f>
        <v>0</v>
      </c>
      <c r="Q815" s="10">
        <f ca="1">INDEX(Zwangerschapsverlof!$C$80:$C$86,R815)</f>
        <v>0</v>
      </c>
      <c r="R815" s="89">
        <f ca="1">MATCH(P815,Zwangerschapsverlof!$B$80:$B$86,0)</f>
        <v>1</v>
      </c>
      <c r="S815" s="6">
        <f t="shared" ca="1" si="154"/>
        <v>0</v>
      </c>
      <c r="T815" s="37">
        <f t="shared" ca="1" si="146"/>
        <v>0</v>
      </c>
      <c r="U815" s="49">
        <f t="shared" si="147"/>
        <v>0</v>
      </c>
      <c r="V815" s="37">
        <f ca="1">IF(AND(H815=0,I815=0,O815=1),INDEX(Zwangerschapsverlof!$B$66:$K$72,N815,3+D815),0)</f>
        <v>0</v>
      </c>
      <c r="W815" s="37">
        <f ca="1">IF(AND(H815=0,I815=0,S815=1),INDEX(Zwangerschapsverlof!$B$80:$K$86,R815,3+D815),0)</f>
        <v>0</v>
      </c>
      <c r="X815" s="110">
        <f t="shared" ca="1" si="148"/>
        <v>20</v>
      </c>
    </row>
    <row r="816" spans="2:24">
      <c r="B816" s="48">
        <f t="shared" ca="1" si="150"/>
        <v>45688</v>
      </c>
      <c r="C816" s="10">
        <f t="shared" ca="1" si="149"/>
        <v>45688</v>
      </c>
      <c r="D816" s="6">
        <f t="shared" ca="1" si="151"/>
        <v>5</v>
      </c>
      <c r="E816" s="10">
        <f ca="1">VLOOKUP(C816,Vakantie!O:O,1,1)</f>
        <v>45647</v>
      </c>
      <c r="F816" s="10">
        <f ca="1">INDEX(Vakantie!P:P,MATCH(E816,Vakantie!O:O,0))</f>
        <v>45662</v>
      </c>
      <c r="G816" s="6" t="str">
        <f ca="1">INDEX(Vakantie!Q:Q,MATCH(E816,Vakantie!O:O,0))</f>
        <v>Kerst</v>
      </c>
      <c r="H816" s="6">
        <f t="shared" ca="1" si="152"/>
        <v>0</v>
      </c>
      <c r="I816" s="6">
        <f ca="1">IFERROR(  MIN(1, VLOOKUP(C816,Vakantie!Z:Z,1,0)   ),0)</f>
        <v>0</v>
      </c>
      <c r="J816" s="6">
        <f t="shared" ca="1" si="144"/>
        <v>0</v>
      </c>
      <c r="K816" s="6">
        <f t="shared" si="145"/>
        <v>0</v>
      </c>
      <c r="L816" s="10">
        <f ca="1">VLOOKUP(C816,Zwangerschapsverlof!$B$66:$B$72,1,1)</f>
        <v>0</v>
      </c>
      <c r="M816" s="10">
        <f ca="1">INDEX(Zwangerschapsverlof!$C$66:$C$72,N816)</f>
        <v>0</v>
      </c>
      <c r="N816" s="89">
        <f ca="1">MATCH(L816,Zwangerschapsverlof!$B$66:$B$72,0)</f>
        <v>1</v>
      </c>
      <c r="O816" s="6">
        <f t="shared" ca="1" si="153"/>
        <v>0</v>
      </c>
      <c r="P816" s="10">
        <f ca="1">VLOOKUP(C816,Zwangerschapsverlof!$B$80:$B$86,1,1)</f>
        <v>0</v>
      </c>
      <c r="Q816" s="10">
        <f ca="1">INDEX(Zwangerschapsverlof!$C$80:$C$86,R816)</f>
        <v>0</v>
      </c>
      <c r="R816" s="89">
        <f ca="1">MATCH(P816,Zwangerschapsverlof!$B$80:$B$86,0)</f>
        <v>1</v>
      </c>
      <c r="S816" s="6">
        <f t="shared" ca="1" si="154"/>
        <v>0</v>
      </c>
      <c r="T816" s="37">
        <f t="shared" ca="1" si="146"/>
        <v>0</v>
      </c>
      <c r="U816" s="49">
        <f t="shared" si="147"/>
        <v>0</v>
      </c>
      <c r="V816" s="37">
        <f ca="1">IF(AND(H816=0,I816=0,O816=1),INDEX(Zwangerschapsverlof!$B$66:$K$72,N816,3+D816),0)</f>
        <v>0</v>
      </c>
      <c r="W816" s="37">
        <f ca="1">IF(AND(H816=0,I816=0,S816=1),INDEX(Zwangerschapsverlof!$B$80:$K$86,R816,3+D816),0)</f>
        <v>0</v>
      </c>
      <c r="X816" s="110">
        <f t="shared" ca="1" si="148"/>
        <v>20</v>
      </c>
    </row>
    <row r="817" spans="2:24">
      <c r="B817" s="48">
        <f t="shared" ca="1" si="150"/>
        <v>45689</v>
      </c>
      <c r="C817" s="10">
        <f t="shared" ca="1" si="149"/>
        <v>45689</v>
      </c>
      <c r="D817" s="6">
        <f t="shared" ca="1" si="151"/>
        <v>6</v>
      </c>
      <c r="E817" s="10">
        <f ca="1">VLOOKUP(C817,Vakantie!O:O,1,1)</f>
        <v>45647</v>
      </c>
      <c r="F817" s="10">
        <f ca="1">INDEX(Vakantie!P:P,MATCH(E817,Vakantie!O:O,0))</f>
        <v>45662</v>
      </c>
      <c r="G817" s="6" t="str">
        <f ca="1">INDEX(Vakantie!Q:Q,MATCH(E817,Vakantie!O:O,0))</f>
        <v>Kerst</v>
      </c>
      <c r="H817" s="6">
        <f t="shared" ca="1" si="152"/>
        <v>0</v>
      </c>
      <c r="I817" s="6">
        <f ca="1">IFERROR(  MIN(1, VLOOKUP(C817,Vakantie!Z:Z,1,0)   ),0)</f>
        <v>0</v>
      </c>
      <c r="J817" s="6">
        <f t="shared" ca="1" si="144"/>
        <v>0</v>
      </c>
      <c r="K817" s="6">
        <f t="shared" si="145"/>
        <v>0</v>
      </c>
      <c r="L817" s="10">
        <f ca="1">VLOOKUP(C817,Zwangerschapsverlof!$B$66:$B$72,1,1)</f>
        <v>0</v>
      </c>
      <c r="M817" s="10">
        <f ca="1">INDEX(Zwangerschapsverlof!$C$66:$C$72,N817)</f>
        <v>0</v>
      </c>
      <c r="N817" s="89">
        <f ca="1">MATCH(L817,Zwangerschapsverlof!$B$66:$B$72,0)</f>
        <v>1</v>
      </c>
      <c r="O817" s="6">
        <f t="shared" ca="1" si="153"/>
        <v>0</v>
      </c>
      <c r="P817" s="10">
        <f ca="1">VLOOKUP(C817,Zwangerschapsverlof!$B$80:$B$86,1,1)</f>
        <v>0</v>
      </c>
      <c r="Q817" s="10">
        <f ca="1">INDEX(Zwangerschapsverlof!$C$80:$C$86,R817)</f>
        <v>0</v>
      </c>
      <c r="R817" s="89">
        <f ca="1">MATCH(P817,Zwangerschapsverlof!$B$80:$B$86,0)</f>
        <v>1</v>
      </c>
      <c r="S817" s="6">
        <f t="shared" ca="1" si="154"/>
        <v>0</v>
      </c>
      <c r="T817" s="37">
        <f t="shared" ca="1" si="146"/>
        <v>0</v>
      </c>
      <c r="U817" s="49">
        <f t="shared" si="147"/>
        <v>0</v>
      </c>
      <c r="V817" s="37">
        <f ca="1">IF(AND(H817=0,I817=0,O817=1),INDEX(Zwangerschapsverlof!$B$66:$K$72,N817,3+D817),0)</f>
        <v>0</v>
      </c>
      <c r="W817" s="37">
        <f ca="1">IF(AND(H817=0,I817=0,S817=1),INDEX(Zwangerschapsverlof!$B$80:$K$86,R817,3+D817),0)</f>
        <v>0</v>
      </c>
      <c r="X817" s="110">
        <f t="shared" ca="1" si="148"/>
        <v>20</v>
      </c>
    </row>
    <row r="818" spans="2:24">
      <c r="B818" s="48">
        <f t="shared" ca="1" si="150"/>
        <v>45690</v>
      </c>
      <c r="C818" s="10">
        <f t="shared" ca="1" si="149"/>
        <v>45690</v>
      </c>
      <c r="D818" s="6">
        <f t="shared" ca="1" si="151"/>
        <v>7</v>
      </c>
      <c r="E818" s="10">
        <f ca="1">VLOOKUP(C818,Vakantie!O:O,1,1)</f>
        <v>45647</v>
      </c>
      <c r="F818" s="10">
        <f ca="1">INDEX(Vakantie!P:P,MATCH(E818,Vakantie!O:O,0))</f>
        <v>45662</v>
      </c>
      <c r="G818" s="6" t="str">
        <f ca="1">INDEX(Vakantie!Q:Q,MATCH(E818,Vakantie!O:O,0))</f>
        <v>Kerst</v>
      </c>
      <c r="H818" s="6">
        <f t="shared" ca="1" si="152"/>
        <v>0</v>
      </c>
      <c r="I818" s="6">
        <f ca="1">IFERROR(  MIN(1, VLOOKUP(C818,Vakantie!Z:Z,1,0)   ),0)</f>
        <v>0</v>
      </c>
      <c r="J818" s="6">
        <f t="shared" ca="1" si="144"/>
        <v>0</v>
      </c>
      <c r="K818" s="6">
        <f t="shared" si="145"/>
        <v>0</v>
      </c>
      <c r="L818" s="10">
        <f ca="1">VLOOKUP(C818,Zwangerschapsverlof!$B$66:$B$72,1,1)</f>
        <v>0</v>
      </c>
      <c r="M818" s="10">
        <f ca="1">INDEX(Zwangerschapsverlof!$C$66:$C$72,N818)</f>
        <v>0</v>
      </c>
      <c r="N818" s="89">
        <f ca="1">MATCH(L818,Zwangerschapsverlof!$B$66:$B$72,0)</f>
        <v>1</v>
      </c>
      <c r="O818" s="6">
        <f t="shared" ca="1" si="153"/>
        <v>0</v>
      </c>
      <c r="P818" s="10">
        <f ca="1">VLOOKUP(C818,Zwangerschapsverlof!$B$80:$B$86,1,1)</f>
        <v>0</v>
      </c>
      <c r="Q818" s="10">
        <f ca="1">INDEX(Zwangerschapsverlof!$C$80:$C$86,R818)</f>
        <v>0</v>
      </c>
      <c r="R818" s="89">
        <f ca="1">MATCH(P818,Zwangerschapsverlof!$B$80:$B$86,0)</f>
        <v>1</v>
      </c>
      <c r="S818" s="6">
        <f t="shared" ca="1" si="154"/>
        <v>0</v>
      </c>
      <c r="T818" s="37">
        <f t="shared" ca="1" si="146"/>
        <v>0</v>
      </c>
      <c r="U818" s="49">
        <f t="shared" si="147"/>
        <v>0</v>
      </c>
      <c r="V818" s="37">
        <f ca="1">IF(AND(H818=0,I818=0,O818=1),INDEX(Zwangerschapsverlof!$B$66:$K$72,N818,3+D818),0)</f>
        <v>0</v>
      </c>
      <c r="W818" s="37">
        <f ca="1">IF(AND(H818=0,I818=0,S818=1),INDEX(Zwangerschapsverlof!$B$80:$K$86,R818,3+D818),0)</f>
        <v>0</v>
      </c>
      <c r="X818" s="110">
        <f t="shared" ca="1" si="148"/>
        <v>20</v>
      </c>
    </row>
    <row r="819" spans="2:24">
      <c r="B819" s="48">
        <f t="shared" ca="1" si="150"/>
        <v>45691</v>
      </c>
      <c r="C819" s="10">
        <f t="shared" ca="1" si="149"/>
        <v>45691</v>
      </c>
      <c r="D819" s="6">
        <f t="shared" ca="1" si="151"/>
        <v>1</v>
      </c>
      <c r="E819" s="10">
        <f ca="1">VLOOKUP(C819,Vakantie!O:O,1,1)</f>
        <v>45647</v>
      </c>
      <c r="F819" s="10">
        <f ca="1">INDEX(Vakantie!P:P,MATCH(E819,Vakantie!O:O,0))</f>
        <v>45662</v>
      </c>
      <c r="G819" s="6" t="str">
        <f ca="1">INDEX(Vakantie!Q:Q,MATCH(E819,Vakantie!O:O,0))</f>
        <v>Kerst</v>
      </c>
      <c r="H819" s="6">
        <f t="shared" ca="1" si="152"/>
        <v>0</v>
      </c>
      <c r="I819" s="6">
        <f ca="1">IFERROR(  MIN(1, VLOOKUP(C819,Vakantie!Z:Z,1,0)   ),0)</f>
        <v>0</v>
      </c>
      <c r="J819" s="6">
        <f t="shared" ca="1" si="144"/>
        <v>0</v>
      </c>
      <c r="K819" s="6">
        <f t="shared" si="145"/>
        <v>0</v>
      </c>
      <c r="L819" s="10">
        <f ca="1">VLOOKUP(C819,Zwangerschapsverlof!$B$66:$B$72,1,1)</f>
        <v>0</v>
      </c>
      <c r="M819" s="10">
        <f ca="1">INDEX(Zwangerschapsverlof!$C$66:$C$72,N819)</f>
        <v>0</v>
      </c>
      <c r="N819" s="89">
        <f ca="1">MATCH(L819,Zwangerschapsverlof!$B$66:$B$72,0)</f>
        <v>1</v>
      </c>
      <c r="O819" s="6">
        <f t="shared" ca="1" si="153"/>
        <v>0</v>
      </c>
      <c r="P819" s="10">
        <f ca="1">VLOOKUP(C819,Zwangerschapsverlof!$B$80:$B$86,1,1)</f>
        <v>0</v>
      </c>
      <c r="Q819" s="10">
        <f ca="1">INDEX(Zwangerschapsverlof!$C$80:$C$86,R819)</f>
        <v>0</v>
      </c>
      <c r="R819" s="89">
        <f ca="1">MATCH(P819,Zwangerschapsverlof!$B$80:$B$86,0)</f>
        <v>1</v>
      </c>
      <c r="S819" s="6">
        <f t="shared" ca="1" si="154"/>
        <v>0</v>
      </c>
      <c r="T819" s="37">
        <f t="shared" ca="1" si="146"/>
        <v>0</v>
      </c>
      <c r="U819" s="49">
        <f t="shared" si="147"/>
        <v>0</v>
      </c>
      <c r="V819" s="37">
        <f ca="1">IF(AND(H819=0,I819=0,O819=1),INDEX(Zwangerschapsverlof!$B$66:$K$72,N819,3+D819),0)</f>
        <v>0</v>
      </c>
      <c r="W819" s="37">
        <f ca="1">IF(AND(H819=0,I819=0,S819=1),INDEX(Zwangerschapsverlof!$B$80:$K$86,R819,3+D819),0)</f>
        <v>0</v>
      </c>
      <c r="X819" s="110">
        <f t="shared" ca="1" si="148"/>
        <v>20</v>
      </c>
    </row>
    <row r="820" spans="2:24">
      <c r="B820" s="48">
        <f t="shared" ca="1" si="150"/>
        <v>45692</v>
      </c>
      <c r="C820" s="10">
        <f t="shared" ca="1" si="149"/>
        <v>45692</v>
      </c>
      <c r="D820" s="6">
        <f t="shared" ca="1" si="151"/>
        <v>2</v>
      </c>
      <c r="E820" s="10">
        <f ca="1">VLOOKUP(C820,Vakantie!O:O,1,1)</f>
        <v>45647</v>
      </c>
      <c r="F820" s="10">
        <f ca="1">INDEX(Vakantie!P:P,MATCH(E820,Vakantie!O:O,0))</f>
        <v>45662</v>
      </c>
      <c r="G820" s="6" t="str">
        <f ca="1">INDEX(Vakantie!Q:Q,MATCH(E820,Vakantie!O:O,0))</f>
        <v>Kerst</v>
      </c>
      <c r="H820" s="6">
        <f t="shared" ca="1" si="152"/>
        <v>0</v>
      </c>
      <c r="I820" s="6">
        <f ca="1">IFERROR(  MIN(1, VLOOKUP(C820,Vakantie!Z:Z,1,0)   ),0)</f>
        <v>0</v>
      </c>
      <c r="J820" s="6">
        <f t="shared" ca="1" si="144"/>
        <v>0</v>
      </c>
      <c r="K820" s="6">
        <f t="shared" si="145"/>
        <v>0</v>
      </c>
      <c r="L820" s="10">
        <f ca="1">VLOOKUP(C820,Zwangerschapsverlof!$B$66:$B$72,1,1)</f>
        <v>0</v>
      </c>
      <c r="M820" s="10">
        <f ca="1">INDEX(Zwangerschapsverlof!$C$66:$C$72,N820)</f>
        <v>0</v>
      </c>
      <c r="N820" s="89">
        <f ca="1">MATCH(L820,Zwangerschapsverlof!$B$66:$B$72,0)</f>
        <v>1</v>
      </c>
      <c r="O820" s="6">
        <f t="shared" ca="1" si="153"/>
        <v>0</v>
      </c>
      <c r="P820" s="10">
        <f ca="1">VLOOKUP(C820,Zwangerschapsverlof!$B$80:$B$86,1,1)</f>
        <v>0</v>
      </c>
      <c r="Q820" s="10">
        <f ca="1">INDEX(Zwangerschapsverlof!$C$80:$C$86,R820)</f>
        <v>0</v>
      </c>
      <c r="R820" s="89">
        <f ca="1">MATCH(P820,Zwangerschapsverlof!$B$80:$B$86,0)</f>
        <v>1</v>
      </c>
      <c r="S820" s="6">
        <f t="shared" ca="1" si="154"/>
        <v>0</v>
      </c>
      <c r="T820" s="37">
        <f t="shared" ca="1" si="146"/>
        <v>0</v>
      </c>
      <c r="U820" s="49">
        <f t="shared" si="147"/>
        <v>0</v>
      </c>
      <c r="V820" s="37">
        <f ca="1">IF(AND(H820=0,I820=0,O820=1),INDEX(Zwangerschapsverlof!$B$66:$K$72,N820,3+D820),0)</f>
        <v>0</v>
      </c>
      <c r="W820" s="37">
        <f ca="1">IF(AND(H820=0,I820=0,S820=1),INDEX(Zwangerschapsverlof!$B$80:$K$86,R820,3+D820),0)</f>
        <v>0</v>
      </c>
      <c r="X820" s="110">
        <f t="shared" ca="1" si="148"/>
        <v>20</v>
      </c>
    </row>
    <row r="821" spans="2:24">
      <c r="B821" s="48">
        <f t="shared" ca="1" si="150"/>
        <v>45693</v>
      </c>
      <c r="C821" s="10">
        <f t="shared" ca="1" si="149"/>
        <v>45693</v>
      </c>
      <c r="D821" s="6">
        <f t="shared" ca="1" si="151"/>
        <v>3</v>
      </c>
      <c r="E821" s="10">
        <f ca="1">VLOOKUP(C821,Vakantie!O:O,1,1)</f>
        <v>45647</v>
      </c>
      <c r="F821" s="10">
        <f ca="1">INDEX(Vakantie!P:P,MATCH(E821,Vakantie!O:O,0))</f>
        <v>45662</v>
      </c>
      <c r="G821" s="6" t="str">
        <f ca="1">INDEX(Vakantie!Q:Q,MATCH(E821,Vakantie!O:O,0))</f>
        <v>Kerst</v>
      </c>
      <c r="H821" s="6">
        <f t="shared" ca="1" si="152"/>
        <v>0</v>
      </c>
      <c r="I821" s="6">
        <f ca="1">IFERROR(  MIN(1, VLOOKUP(C821,Vakantie!Z:Z,1,0)   ),0)</f>
        <v>0</v>
      </c>
      <c r="J821" s="6">
        <f t="shared" ca="1" si="144"/>
        <v>0</v>
      </c>
      <c r="K821" s="6">
        <f t="shared" si="145"/>
        <v>0</v>
      </c>
      <c r="L821" s="10">
        <f ca="1">VLOOKUP(C821,Zwangerschapsverlof!$B$66:$B$72,1,1)</f>
        <v>0</v>
      </c>
      <c r="M821" s="10">
        <f ca="1">INDEX(Zwangerschapsverlof!$C$66:$C$72,N821)</f>
        <v>0</v>
      </c>
      <c r="N821" s="89">
        <f ca="1">MATCH(L821,Zwangerschapsverlof!$B$66:$B$72,0)</f>
        <v>1</v>
      </c>
      <c r="O821" s="6">
        <f t="shared" ca="1" si="153"/>
        <v>0</v>
      </c>
      <c r="P821" s="10">
        <f ca="1">VLOOKUP(C821,Zwangerschapsverlof!$B$80:$B$86,1,1)</f>
        <v>0</v>
      </c>
      <c r="Q821" s="10">
        <f ca="1">INDEX(Zwangerschapsverlof!$C$80:$C$86,R821)</f>
        <v>0</v>
      </c>
      <c r="R821" s="89">
        <f ca="1">MATCH(P821,Zwangerschapsverlof!$B$80:$B$86,0)</f>
        <v>1</v>
      </c>
      <c r="S821" s="6">
        <f t="shared" ca="1" si="154"/>
        <v>0</v>
      </c>
      <c r="T821" s="37">
        <f t="shared" ca="1" si="146"/>
        <v>0</v>
      </c>
      <c r="U821" s="49">
        <f t="shared" si="147"/>
        <v>0</v>
      </c>
      <c r="V821" s="37">
        <f ca="1">IF(AND(H821=0,I821=0,O821=1),INDEX(Zwangerschapsverlof!$B$66:$K$72,N821,3+D821),0)</f>
        <v>0</v>
      </c>
      <c r="W821" s="37">
        <f ca="1">IF(AND(H821=0,I821=0,S821=1),INDEX(Zwangerschapsverlof!$B$80:$K$86,R821,3+D821),0)</f>
        <v>0</v>
      </c>
      <c r="X821" s="110">
        <f t="shared" ca="1" si="148"/>
        <v>20</v>
      </c>
    </row>
    <row r="822" spans="2:24">
      <c r="B822" s="48">
        <f t="shared" ca="1" si="150"/>
        <v>45694</v>
      </c>
      <c r="C822" s="10">
        <f t="shared" ca="1" si="149"/>
        <v>45694</v>
      </c>
      <c r="D822" s="6">
        <f t="shared" ca="1" si="151"/>
        <v>4</v>
      </c>
      <c r="E822" s="10">
        <f ca="1">VLOOKUP(C822,Vakantie!O:O,1,1)</f>
        <v>45647</v>
      </c>
      <c r="F822" s="10">
        <f ca="1">INDEX(Vakantie!P:P,MATCH(E822,Vakantie!O:O,0))</f>
        <v>45662</v>
      </c>
      <c r="G822" s="6" t="str">
        <f ca="1">INDEX(Vakantie!Q:Q,MATCH(E822,Vakantie!O:O,0))</f>
        <v>Kerst</v>
      </c>
      <c r="H822" s="6">
        <f t="shared" ca="1" si="152"/>
        <v>0</v>
      </c>
      <c r="I822" s="6">
        <f ca="1">IFERROR(  MIN(1, VLOOKUP(C822,Vakantie!Z:Z,1,0)   ),0)</f>
        <v>0</v>
      </c>
      <c r="J822" s="6">
        <f t="shared" ca="1" si="144"/>
        <v>0</v>
      </c>
      <c r="K822" s="6">
        <f t="shared" si="145"/>
        <v>0</v>
      </c>
      <c r="L822" s="10">
        <f ca="1">VLOOKUP(C822,Zwangerschapsverlof!$B$66:$B$72,1,1)</f>
        <v>0</v>
      </c>
      <c r="M822" s="10">
        <f ca="1">INDEX(Zwangerschapsverlof!$C$66:$C$72,N822)</f>
        <v>0</v>
      </c>
      <c r="N822" s="89">
        <f ca="1">MATCH(L822,Zwangerschapsverlof!$B$66:$B$72,0)</f>
        <v>1</v>
      </c>
      <c r="O822" s="6">
        <f t="shared" ca="1" si="153"/>
        <v>0</v>
      </c>
      <c r="P822" s="10">
        <f ca="1">VLOOKUP(C822,Zwangerschapsverlof!$B$80:$B$86,1,1)</f>
        <v>0</v>
      </c>
      <c r="Q822" s="10">
        <f ca="1">INDEX(Zwangerschapsverlof!$C$80:$C$86,R822)</f>
        <v>0</v>
      </c>
      <c r="R822" s="89">
        <f ca="1">MATCH(P822,Zwangerschapsverlof!$B$80:$B$86,0)</f>
        <v>1</v>
      </c>
      <c r="S822" s="6">
        <f t="shared" ca="1" si="154"/>
        <v>0</v>
      </c>
      <c r="T822" s="37">
        <f t="shared" ca="1" si="146"/>
        <v>0</v>
      </c>
      <c r="U822" s="49">
        <f t="shared" si="147"/>
        <v>0</v>
      </c>
      <c r="V822" s="37">
        <f ca="1">IF(AND(H822=0,I822=0,O822=1),INDEX(Zwangerschapsverlof!$B$66:$K$72,N822,3+D822),0)</f>
        <v>0</v>
      </c>
      <c r="W822" s="37">
        <f ca="1">IF(AND(H822=0,I822=0,S822=1),INDEX(Zwangerschapsverlof!$B$80:$K$86,R822,3+D822),0)</f>
        <v>0</v>
      </c>
      <c r="X822" s="110">
        <f t="shared" ca="1" si="148"/>
        <v>20</v>
      </c>
    </row>
    <row r="823" spans="2:24">
      <c r="B823" s="48">
        <f t="shared" ca="1" si="150"/>
        <v>45695</v>
      </c>
      <c r="C823" s="10">
        <f t="shared" ca="1" si="149"/>
        <v>45695</v>
      </c>
      <c r="D823" s="6">
        <f t="shared" ca="1" si="151"/>
        <v>5</v>
      </c>
      <c r="E823" s="10">
        <f ca="1">VLOOKUP(C823,Vakantie!O:O,1,1)</f>
        <v>45647</v>
      </c>
      <c r="F823" s="10">
        <f ca="1">INDEX(Vakantie!P:P,MATCH(E823,Vakantie!O:O,0))</f>
        <v>45662</v>
      </c>
      <c r="G823" s="6" t="str">
        <f ca="1">INDEX(Vakantie!Q:Q,MATCH(E823,Vakantie!O:O,0))</f>
        <v>Kerst</v>
      </c>
      <c r="H823" s="6">
        <f t="shared" ca="1" si="152"/>
        <v>0</v>
      </c>
      <c r="I823" s="6">
        <f ca="1">IFERROR(  MIN(1, VLOOKUP(C823,Vakantie!Z:Z,1,0)   ),0)</f>
        <v>0</v>
      </c>
      <c r="J823" s="6">
        <f t="shared" ca="1" si="144"/>
        <v>0</v>
      </c>
      <c r="K823" s="6">
        <f t="shared" si="145"/>
        <v>0</v>
      </c>
      <c r="L823" s="10">
        <f ca="1">VLOOKUP(C823,Zwangerschapsverlof!$B$66:$B$72,1,1)</f>
        <v>0</v>
      </c>
      <c r="M823" s="10">
        <f ca="1">INDEX(Zwangerschapsverlof!$C$66:$C$72,N823)</f>
        <v>0</v>
      </c>
      <c r="N823" s="89">
        <f ca="1">MATCH(L823,Zwangerschapsverlof!$B$66:$B$72,0)</f>
        <v>1</v>
      </c>
      <c r="O823" s="6">
        <f t="shared" ca="1" si="153"/>
        <v>0</v>
      </c>
      <c r="P823" s="10">
        <f ca="1">VLOOKUP(C823,Zwangerschapsverlof!$B$80:$B$86,1,1)</f>
        <v>0</v>
      </c>
      <c r="Q823" s="10">
        <f ca="1">INDEX(Zwangerschapsverlof!$C$80:$C$86,R823)</f>
        <v>0</v>
      </c>
      <c r="R823" s="89">
        <f ca="1">MATCH(P823,Zwangerschapsverlof!$B$80:$B$86,0)</f>
        <v>1</v>
      </c>
      <c r="S823" s="6">
        <f t="shared" ca="1" si="154"/>
        <v>0</v>
      </c>
      <c r="T823" s="37">
        <f t="shared" ca="1" si="146"/>
        <v>0</v>
      </c>
      <c r="U823" s="49">
        <f t="shared" si="147"/>
        <v>0</v>
      </c>
      <c r="V823" s="37">
        <f ca="1">IF(AND(H823=0,I823=0,O823=1),INDEX(Zwangerschapsverlof!$B$66:$K$72,N823,3+D823),0)</f>
        <v>0</v>
      </c>
      <c r="W823" s="37">
        <f ca="1">IF(AND(H823=0,I823=0,S823=1),INDEX(Zwangerschapsverlof!$B$80:$K$86,R823,3+D823),0)</f>
        <v>0</v>
      </c>
      <c r="X823" s="110">
        <f t="shared" ca="1" si="148"/>
        <v>20</v>
      </c>
    </row>
    <row r="824" spans="2:24">
      <c r="B824" s="48">
        <f t="shared" ca="1" si="150"/>
        <v>45696</v>
      </c>
      <c r="C824" s="10">
        <f t="shared" ca="1" si="149"/>
        <v>45696</v>
      </c>
      <c r="D824" s="6">
        <f t="shared" ca="1" si="151"/>
        <v>6</v>
      </c>
      <c r="E824" s="10">
        <f ca="1">VLOOKUP(C824,Vakantie!O:O,1,1)</f>
        <v>45647</v>
      </c>
      <c r="F824" s="10">
        <f ca="1">INDEX(Vakantie!P:P,MATCH(E824,Vakantie!O:O,0))</f>
        <v>45662</v>
      </c>
      <c r="G824" s="6" t="str">
        <f ca="1">INDEX(Vakantie!Q:Q,MATCH(E824,Vakantie!O:O,0))</f>
        <v>Kerst</v>
      </c>
      <c r="H824" s="6">
        <f t="shared" ca="1" si="152"/>
        <v>0</v>
      </c>
      <c r="I824" s="6">
        <f ca="1">IFERROR(  MIN(1, VLOOKUP(C824,Vakantie!Z:Z,1,0)   ),0)</f>
        <v>0</v>
      </c>
      <c r="J824" s="6">
        <f t="shared" ca="1" si="144"/>
        <v>0</v>
      </c>
      <c r="K824" s="6">
        <f t="shared" si="145"/>
        <v>0</v>
      </c>
      <c r="L824" s="10">
        <f ca="1">VLOOKUP(C824,Zwangerschapsverlof!$B$66:$B$72,1,1)</f>
        <v>0</v>
      </c>
      <c r="M824" s="10">
        <f ca="1">INDEX(Zwangerschapsverlof!$C$66:$C$72,N824)</f>
        <v>0</v>
      </c>
      <c r="N824" s="89">
        <f ca="1">MATCH(L824,Zwangerschapsverlof!$B$66:$B$72,0)</f>
        <v>1</v>
      </c>
      <c r="O824" s="6">
        <f t="shared" ca="1" si="153"/>
        <v>0</v>
      </c>
      <c r="P824" s="10">
        <f ca="1">VLOOKUP(C824,Zwangerschapsverlof!$B$80:$B$86,1,1)</f>
        <v>0</v>
      </c>
      <c r="Q824" s="10">
        <f ca="1">INDEX(Zwangerschapsverlof!$C$80:$C$86,R824)</f>
        <v>0</v>
      </c>
      <c r="R824" s="89">
        <f ca="1">MATCH(P824,Zwangerschapsverlof!$B$80:$B$86,0)</f>
        <v>1</v>
      </c>
      <c r="S824" s="6">
        <f t="shared" ca="1" si="154"/>
        <v>0</v>
      </c>
      <c r="T824" s="37">
        <f t="shared" ca="1" si="146"/>
        <v>0</v>
      </c>
      <c r="U824" s="49">
        <f t="shared" si="147"/>
        <v>0</v>
      </c>
      <c r="V824" s="37">
        <f ca="1">IF(AND(H824=0,I824=0,O824=1),INDEX(Zwangerschapsverlof!$B$66:$K$72,N824,3+D824),0)</f>
        <v>0</v>
      </c>
      <c r="W824" s="37">
        <f ca="1">IF(AND(H824=0,I824=0,S824=1),INDEX(Zwangerschapsverlof!$B$80:$K$86,R824,3+D824),0)</f>
        <v>0</v>
      </c>
      <c r="X824" s="110">
        <f t="shared" ca="1" si="148"/>
        <v>20</v>
      </c>
    </row>
    <row r="825" spans="2:24">
      <c r="B825" s="48">
        <f t="shared" ca="1" si="150"/>
        <v>45697</v>
      </c>
      <c r="C825" s="10">
        <f t="shared" ca="1" si="149"/>
        <v>45697</v>
      </c>
      <c r="D825" s="6">
        <f t="shared" ca="1" si="151"/>
        <v>7</v>
      </c>
      <c r="E825" s="10">
        <f ca="1">VLOOKUP(C825,Vakantie!O:O,1,1)</f>
        <v>45647</v>
      </c>
      <c r="F825" s="10">
        <f ca="1">INDEX(Vakantie!P:P,MATCH(E825,Vakantie!O:O,0))</f>
        <v>45662</v>
      </c>
      <c r="G825" s="6" t="str">
        <f ca="1">INDEX(Vakantie!Q:Q,MATCH(E825,Vakantie!O:O,0))</f>
        <v>Kerst</v>
      </c>
      <c r="H825" s="6">
        <f t="shared" ca="1" si="152"/>
        <v>0</v>
      </c>
      <c r="I825" s="6">
        <f ca="1">IFERROR(  MIN(1, VLOOKUP(C825,Vakantie!Z:Z,1,0)   ),0)</f>
        <v>0</v>
      </c>
      <c r="J825" s="6">
        <f t="shared" ca="1" si="144"/>
        <v>0</v>
      </c>
      <c r="K825" s="6">
        <f t="shared" si="145"/>
        <v>0</v>
      </c>
      <c r="L825" s="10">
        <f ca="1">VLOOKUP(C825,Zwangerschapsverlof!$B$66:$B$72,1,1)</f>
        <v>0</v>
      </c>
      <c r="M825" s="10">
        <f ca="1">INDEX(Zwangerschapsverlof!$C$66:$C$72,N825)</f>
        <v>0</v>
      </c>
      <c r="N825" s="89">
        <f ca="1">MATCH(L825,Zwangerschapsverlof!$B$66:$B$72,0)</f>
        <v>1</v>
      </c>
      <c r="O825" s="6">
        <f t="shared" ca="1" si="153"/>
        <v>0</v>
      </c>
      <c r="P825" s="10">
        <f ca="1">VLOOKUP(C825,Zwangerschapsverlof!$B$80:$B$86,1,1)</f>
        <v>0</v>
      </c>
      <c r="Q825" s="10">
        <f ca="1">INDEX(Zwangerschapsverlof!$C$80:$C$86,R825)</f>
        <v>0</v>
      </c>
      <c r="R825" s="89">
        <f ca="1">MATCH(P825,Zwangerschapsverlof!$B$80:$B$86,0)</f>
        <v>1</v>
      </c>
      <c r="S825" s="6">
        <f t="shared" ca="1" si="154"/>
        <v>0</v>
      </c>
      <c r="T825" s="37">
        <f t="shared" ca="1" si="146"/>
        <v>0</v>
      </c>
      <c r="U825" s="49">
        <f t="shared" si="147"/>
        <v>0</v>
      </c>
      <c r="V825" s="37">
        <f ca="1">IF(AND(H825=0,I825=0,O825=1),INDEX(Zwangerschapsverlof!$B$66:$K$72,N825,3+D825),0)</f>
        <v>0</v>
      </c>
      <c r="W825" s="37">
        <f ca="1">IF(AND(H825=0,I825=0,S825=1),INDEX(Zwangerschapsverlof!$B$80:$K$86,R825,3+D825),0)</f>
        <v>0</v>
      </c>
      <c r="X825" s="110">
        <f t="shared" ca="1" si="148"/>
        <v>20</v>
      </c>
    </row>
    <row r="826" spans="2:24">
      <c r="B826" s="48">
        <f t="shared" ca="1" si="150"/>
        <v>45698</v>
      </c>
      <c r="C826" s="10">
        <f t="shared" ca="1" si="149"/>
        <v>45698</v>
      </c>
      <c r="D826" s="6">
        <f t="shared" ca="1" si="151"/>
        <v>1</v>
      </c>
      <c r="E826" s="10">
        <f ca="1">VLOOKUP(C826,Vakantie!O:O,1,1)</f>
        <v>45647</v>
      </c>
      <c r="F826" s="10">
        <f ca="1">INDEX(Vakantie!P:P,MATCH(E826,Vakantie!O:O,0))</f>
        <v>45662</v>
      </c>
      <c r="G826" s="6" t="str">
        <f ca="1">INDEX(Vakantie!Q:Q,MATCH(E826,Vakantie!O:O,0))</f>
        <v>Kerst</v>
      </c>
      <c r="H826" s="6">
        <f t="shared" ca="1" si="152"/>
        <v>0</v>
      </c>
      <c r="I826" s="6">
        <f ca="1">IFERROR(  MIN(1, VLOOKUP(C826,Vakantie!Z:Z,1,0)   ),0)</f>
        <v>0</v>
      </c>
      <c r="J826" s="6">
        <f t="shared" ca="1" si="144"/>
        <v>0</v>
      </c>
      <c r="K826" s="6">
        <f t="shared" si="145"/>
        <v>0</v>
      </c>
      <c r="L826" s="10">
        <f ca="1">VLOOKUP(C826,Zwangerschapsverlof!$B$66:$B$72,1,1)</f>
        <v>0</v>
      </c>
      <c r="M826" s="10">
        <f ca="1">INDEX(Zwangerschapsverlof!$C$66:$C$72,N826)</f>
        <v>0</v>
      </c>
      <c r="N826" s="89">
        <f ca="1">MATCH(L826,Zwangerschapsverlof!$B$66:$B$72,0)</f>
        <v>1</v>
      </c>
      <c r="O826" s="6">
        <f t="shared" ca="1" si="153"/>
        <v>0</v>
      </c>
      <c r="P826" s="10">
        <f ca="1">VLOOKUP(C826,Zwangerschapsverlof!$B$80:$B$86,1,1)</f>
        <v>0</v>
      </c>
      <c r="Q826" s="10">
        <f ca="1">INDEX(Zwangerschapsverlof!$C$80:$C$86,R826)</f>
        <v>0</v>
      </c>
      <c r="R826" s="89">
        <f ca="1">MATCH(P826,Zwangerschapsverlof!$B$80:$B$86,0)</f>
        <v>1</v>
      </c>
      <c r="S826" s="6">
        <f t="shared" ca="1" si="154"/>
        <v>0</v>
      </c>
      <c r="T826" s="37">
        <f t="shared" ca="1" si="146"/>
        <v>0</v>
      </c>
      <c r="U826" s="49">
        <f t="shared" si="147"/>
        <v>0</v>
      </c>
      <c r="V826" s="37">
        <f ca="1">IF(AND(H826=0,I826=0,O826=1),INDEX(Zwangerschapsverlof!$B$66:$K$72,N826,3+D826),0)</f>
        <v>0</v>
      </c>
      <c r="W826" s="37">
        <f ca="1">IF(AND(H826=0,I826=0,S826=1),INDEX(Zwangerschapsverlof!$B$80:$K$86,R826,3+D826),0)</f>
        <v>0</v>
      </c>
      <c r="X826" s="110">
        <f t="shared" ca="1" si="148"/>
        <v>20</v>
      </c>
    </row>
    <row r="827" spans="2:24">
      <c r="B827" s="48">
        <f t="shared" ca="1" si="150"/>
        <v>45699</v>
      </c>
      <c r="C827" s="10">
        <f t="shared" ca="1" si="149"/>
        <v>45699</v>
      </c>
      <c r="D827" s="6">
        <f t="shared" ca="1" si="151"/>
        <v>2</v>
      </c>
      <c r="E827" s="10">
        <f ca="1">VLOOKUP(C827,Vakantie!O:O,1,1)</f>
        <v>45647</v>
      </c>
      <c r="F827" s="10">
        <f ca="1">INDEX(Vakantie!P:P,MATCH(E827,Vakantie!O:O,0))</f>
        <v>45662</v>
      </c>
      <c r="G827" s="6" t="str">
        <f ca="1">INDEX(Vakantie!Q:Q,MATCH(E827,Vakantie!O:O,0))</f>
        <v>Kerst</v>
      </c>
      <c r="H827" s="6">
        <f t="shared" ca="1" si="152"/>
        <v>0</v>
      </c>
      <c r="I827" s="6">
        <f ca="1">IFERROR(  MIN(1, VLOOKUP(C827,Vakantie!Z:Z,1,0)   ),0)</f>
        <v>0</v>
      </c>
      <c r="J827" s="6">
        <f t="shared" ca="1" si="144"/>
        <v>0</v>
      </c>
      <c r="K827" s="6">
        <f t="shared" si="145"/>
        <v>0</v>
      </c>
      <c r="L827" s="10">
        <f ca="1">VLOOKUP(C827,Zwangerschapsverlof!$B$66:$B$72,1,1)</f>
        <v>0</v>
      </c>
      <c r="M827" s="10">
        <f ca="1">INDEX(Zwangerschapsverlof!$C$66:$C$72,N827)</f>
        <v>0</v>
      </c>
      <c r="N827" s="89">
        <f ca="1">MATCH(L827,Zwangerschapsverlof!$B$66:$B$72,0)</f>
        <v>1</v>
      </c>
      <c r="O827" s="6">
        <f t="shared" ca="1" si="153"/>
        <v>0</v>
      </c>
      <c r="P827" s="10">
        <f ca="1">VLOOKUP(C827,Zwangerschapsverlof!$B$80:$B$86,1,1)</f>
        <v>0</v>
      </c>
      <c r="Q827" s="10">
        <f ca="1">INDEX(Zwangerschapsverlof!$C$80:$C$86,R827)</f>
        <v>0</v>
      </c>
      <c r="R827" s="89">
        <f ca="1">MATCH(P827,Zwangerschapsverlof!$B$80:$B$86,0)</f>
        <v>1</v>
      </c>
      <c r="S827" s="6">
        <f t="shared" ca="1" si="154"/>
        <v>0</v>
      </c>
      <c r="T827" s="37">
        <f t="shared" ca="1" si="146"/>
        <v>0</v>
      </c>
      <c r="U827" s="49">
        <f t="shared" si="147"/>
        <v>0</v>
      </c>
      <c r="V827" s="37">
        <f ca="1">IF(AND(H827=0,I827=0,O827=1),INDEX(Zwangerschapsverlof!$B$66:$K$72,N827,3+D827),0)</f>
        <v>0</v>
      </c>
      <c r="W827" s="37">
        <f ca="1">IF(AND(H827=0,I827=0,S827=1),INDEX(Zwangerschapsverlof!$B$80:$K$86,R827,3+D827),0)</f>
        <v>0</v>
      </c>
      <c r="X827" s="110">
        <f t="shared" ca="1" si="148"/>
        <v>20</v>
      </c>
    </row>
    <row r="828" spans="2:24">
      <c r="B828" s="48">
        <f t="shared" ca="1" si="150"/>
        <v>45700</v>
      </c>
      <c r="C828" s="10">
        <f t="shared" ca="1" si="149"/>
        <v>45700</v>
      </c>
      <c r="D828" s="6">
        <f t="shared" ca="1" si="151"/>
        <v>3</v>
      </c>
      <c r="E828" s="10">
        <f ca="1">VLOOKUP(C828,Vakantie!O:O,1,1)</f>
        <v>45647</v>
      </c>
      <c r="F828" s="10">
        <f ca="1">INDEX(Vakantie!P:P,MATCH(E828,Vakantie!O:O,0))</f>
        <v>45662</v>
      </c>
      <c r="G828" s="6" t="str">
        <f ca="1">INDEX(Vakantie!Q:Q,MATCH(E828,Vakantie!O:O,0))</f>
        <v>Kerst</v>
      </c>
      <c r="H828" s="6">
        <f t="shared" ca="1" si="152"/>
        <v>0</v>
      </c>
      <c r="I828" s="6">
        <f ca="1">IFERROR(  MIN(1, VLOOKUP(C828,Vakantie!Z:Z,1,0)   ),0)</f>
        <v>0</v>
      </c>
      <c r="J828" s="6">
        <f t="shared" ca="1" si="144"/>
        <v>0</v>
      </c>
      <c r="K828" s="6">
        <f t="shared" si="145"/>
        <v>0</v>
      </c>
      <c r="L828" s="10">
        <f ca="1">VLOOKUP(C828,Zwangerschapsverlof!$B$66:$B$72,1,1)</f>
        <v>0</v>
      </c>
      <c r="M828" s="10">
        <f ca="1">INDEX(Zwangerschapsverlof!$C$66:$C$72,N828)</f>
        <v>0</v>
      </c>
      <c r="N828" s="89">
        <f ca="1">MATCH(L828,Zwangerschapsverlof!$B$66:$B$72,0)</f>
        <v>1</v>
      </c>
      <c r="O828" s="6">
        <f t="shared" ca="1" si="153"/>
        <v>0</v>
      </c>
      <c r="P828" s="10">
        <f ca="1">VLOOKUP(C828,Zwangerschapsverlof!$B$80:$B$86,1,1)</f>
        <v>0</v>
      </c>
      <c r="Q828" s="10">
        <f ca="1">INDEX(Zwangerschapsverlof!$C$80:$C$86,R828)</f>
        <v>0</v>
      </c>
      <c r="R828" s="89">
        <f ca="1">MATCH(P828,Zwangerschapsverlof!$B$80:$B$86,0)</f>
        <v>1</v>
      </c>
      <c r="S828" s="6">
        <f t="shared" ca="1" si="154"/>
        <v>0</v>
      </c>
      <c r="T828" s="37">
        <f t="shared" ca="1" si="146"/>
        <v>0</v>
      </c>
      <c r="U828" s="49">
        <f t="shared" si="147"/>
        <v>0</v>
      </c>
      <c r="V828" s="37">
        <f ca="1">IF(AND(H828=0,I828=0,O828=1),INDEX(Zwangerschapsverlof!$B$66:$K$72,N828,3+D828),0)</f>
        <v>0</v>
      </c>
      <c r="W828" s="37">
        <f ca="1">IF(AND(H828=0,I828=0,S828=1),INDEX(Zwangerschapsverlof!$B$80:$K$86,R828,3+D828),0)</f>
        <v>0</v>
      </c>
      <c r="X828" s="110">
        <f t="shared" ca="1" si="148"/>
        <v>20</v>
      </c>
    </row>
    <row r="829" spans="2:24">
      <c r="B829" s="48">
        <f t="shared" ca="1" si="150"/>
        <v>45701</v>
      </c>
      <c r="C829" s="10">
        <f t="shared" ca="1" si="149"/>
        <v>45701</v>
      </c>
      <c r="D829" s="6">
        <f t="shared" ca="1" si="151"/>
        <v>4</v>
      </c>
      <c r="E829" s="10">
        <f ca="1">VLOOKUP(C829,Vakantie!O:O,1,1)</f>
        <v>45647</v>
      </c>
      <c r="F829" s="10">
        <f ca="1">INDEX(Vakantie!P:P,MATCH(E829,Vakantie!O:O,0))</f>
        <v>45662</v>
      </c>
      <c r="G829" s="6" t="str">
        <f ca="1">INDEX(Vakantie!Q:Q,MATCH(E829,Vakantie!O:O,0))</f>
        <v>Kerst</v>
      </c>
      <c r="H829" s="6">
        <f t="shared" ca="1" si="152"/>
        <v>0</v>
      </c>
      <c r="I829" s="6">
        <f ca="1">IFERROR(  MIN(1, VLOOKUP(C829,Vakantie!Z:Z,1,0)   ),0)</f>
        <v>0</v>
      </c>
      <c r="J829" s="6">
        <f t="shared" ca="1" si="144"/>
        <v>0</v>
      </c>
      <c r="K829" s="6">
        <f t="shared" si="145"/>
        <v>0</v>
      </c>
      <c r="L829" s="10">
        <f ca="1">VLOOKUP(C829,Zwangerschapsverlof!$B$66:$B$72,1,1)</f>
        <v>0</v>
      </c>
      <c r="M829" s="10">
        <f ca="1">INDEX(Zwangerschapsverlof!$C$66:$C$72,N829)</f>
        <v>0</v>
      </c>
      <c r="N829" s="89">
        <f ca="1">MATCH(L829,Zwangerschapsverlof!$B$66:$B$72,0)</f>
        <v>1</v>
      </c>
      <c r="O829" s="6">
        <f t="shared" ca="1" si="153"/>
        <v>0</v>
      </c>
      <c r="P829" s="10">
        <f ca="1">VLOOKUP(C829,Zwangerschapsverlof!$B$80:$B$86,1,1)</f>
        <v>0</v>
      </c>
      <c r="Q829" s="10">
        <f ca="1">INDEX(Zwangerschapsverlof!$C$80:$C$86,R829)</f>
        <v>0</v>
      </c>
      <c r="R829" s="89">
        <f ca="1">MATCH(P829,Zwangerschapsverlof!$B$80:$B$86,0)</f>
        <v>1</v>
      </c>
      <c r="S829" s="6">
        <f t="shared" ca="1" si="154"/>
        <v>0</v>
      </c>
      <c r="T829" s="37">
        <f t="shared" ca="1" si="146"/>
        <v>0</v>
      </c>
      <c r="U829" s="49">
        <f t="shared" si="147"/>
        <v>0</v>
      </c>
      <c r="V829" s="37">
        <f ca="1">IF(AND(H829=0,I829=0,O829=1),INDEX(Zwangerschapsverlof!$B$66:$K$72,N829,3+D829),0)</f>
        <v>0</v>
      </c>
      <c r="W829" s="37">
        <f ca="1">IF(AND(H829=0,I829=0,S829=1),INDEX(Zwangerschapsverlof!$B$80:$K$86,R829,3+D829),0)</f>
        <v>0</v>
      </c>
      <c r="X829" s="110">
        <f t="shared" ca="1" si="148"/>
        <v>20</v>
      </c>
    </row>
    <row r="830" spans="2:24">
      <c r="B830" s="48">
        <f t="shared" ca="1" si="150"/>
        <v>45702</v>
      </c>
      <c r="C830" s="10">
        <f t="shared" ca="1" si="149"/>
        <v>45702</v>
      </c>
      <c r="D830" s="6">
        <f t="shared" ca="1" si="151"/>
        <v>5</v>
      </c>
      <c r="E830" s="10">
        <f ca="1">VLOOKUP(C830,Vakantie!O:O,1,1)</f>
        <v>45647</v>
      </c>
      <c r="F830" s="10">
        <f ca="1">INDEX(Vakantie!P:P,MATCH(E830,Vakantie!O:O,0))</f>
        <v>45662</v>
      </c>
      <c r="G830" s="6" t="str">
        <f ca="1">INDEX(Vakantie!Q:Q,MATCH(E830,Vakantie!O:O,0))</f>
        <v>Kerst</v>
      </c>
      <c r="H830" s="6">
        <f t="shared" ca="1" si="152"/>
        <v>0</v>
      </c>
      <c r="I830" s="6">
        <f ca="1">IFERROR(  MIN(1, VLOOKUP(C830,Vakantie!Z:Z,1,0)   ),0)</f>
        <v>0</v>
      </c>
      <c r="J830" s="6">
        <f t="shared" ca="1" si="144"/>
        <v>0</v>
      </c>
      <c r="K830" s="6">
        <f t="shared" si="145"/>
        <v>0</v>
      </c>
      <c r="L830" s="10">
        <f ca="1">VLOOKUP(C830,Zwangerschapsverlof!$B$66:$B$72,1,1)</f>
        <v>0</v>
      </c>
      <c r="M830" s="10">
        <f ca="1">INDEX(Zwangerschapsverlof!$C$66:$C$72,N830)</f>
        <v>0</v>
      </c>
      <c r="N830" s="89">
        <f ca="1">MATCH(L830,Zwangerschapsverlof!$B$66:$B$72,0)</f>
        <v>1</v>
      </c>
      <c r="O830" s="6">
        <f t="shared" ca="1" si="153"/>
        <v>0</v>
      </c>
      <c r="P830" s="10">
        <f ca="1">VLOOKUP(C830,Zwangerschapsverlof!$B$80:$B$86,1,1)</f>
        <v>0</v>
      </c>
      <c r="Q830" s="10">
        <f ca="1">INDEX(Zwangerschapsverlof!$C$80:$C$86,R830)</f>
        <v>0</v>
      </c>
      <c r="R830" s="89">
        <f ca="1">MATCH(P830,Zwangerschapsverlof!$B$80:$B$86,0)</f>
        <v>1</v>
      </c>
      <c r="S830" s="6">
        <f t="shared" ca="1" si="154"/>
        <v>0</v>
      </c>
      <c r="T830" s="37">
        <f t="shared" ca="1" si="146"/>
        <v>0</v>
      </c>
      <c r="U830" s="49">
        <f t="shared" si="147"/>
        <v>0</v>
      </c>
      <c r="V830" s="37">
        <f ca="1">IF(AND(H830=0,I830=0,O830=1),INDEX(Zwangerschapsverlof!$B$66:$K$72,N830,3+D830),0)</f>
        <v>0</v>
      </c>
      <c r="W830" s="37">
        <f ca="1">IF(AND(H830=0,I830=0,S830=1),INDEX(Zwangerschapsverlof!$B$80:$K$86,R830,3+D830),0)</f>
        <v>0</v>
      </c>
      <c r="X830" s="110">
        <f t="shared" ca="1" si="148"/>
        <v>20</v>
      </c>
    </row>
    <row r="831" spans="2:24">
      <c r="B831" s="48">
        <f t="shared" ca="1" si="150"/>
        <v>45703</v>
      </c>
      <c r="C831" s="10">
        <f t="shared" ca="1" si="149"/>
        <v>45703</v>
      </c>
      <c r="D831" s="6">
        <f t="shared" ca="1" si="151"/>
        <v>6</v>
      </c>
      <c r="E831" s="10">
        <f ca="1">VLOOKUP(C831,Vakantie!O:O,1,1)</f>
        <v>45647</v>
      </c>
      <c r="F831" s="10">
        <f ca="1">INDEX(Vakantie!P:P,MATCH(E831,Vakantie!O:O,0))</f>
        <v>45662</v>
      </c>
      <c r="G831" s="6" t="str">
        <f ca="1">INDEX(Vakantie!Q:Q,MATCH(E831,Vakantie!O:O,0))</f>
        <v>Kerst</v>
      </c>
      <c r="H831" s="6">
        <f t="shared" ca="1" si="152"/>
        <v>0</v>
      </c>
      <c r="I831" s="6">
        <f ca="1">IFERROR(  MIN(1, VLOOKUP(C831,Vakantie!Z:Z,1,0)   ),0)</f>
        <v>0</v>
      </c>
      <c r="J831" s="6">
        <f t="shared" ca="1" si="144"/>
        <v>0</v>
      </c>
      <c r="K831" s="6">
        <f t="shared" si="145"/>
        <v>0</v>
      </c>
      <c r="L831" s="10">
        <f ca="1">VLOOKUP(C831,Zwangerschapsverlof!$B$66:$B$72,1,1)</f>
        <v>0</v>
      </c>
      <c r="M831" s="10">
        <f ca="1">INDEX(Zwangerschapsverlof!$C$66:$C$72,N831)</f>
        <v>0</v>
      </c>
      <c r="N831" s="89">
        <f ca="1">MATCH(L831,Zwangerschapsverlof!$B$66:$B$72,0)</f>
        <v>1</v>
      </c>
      <c r="O831" s="6">
        <f t="shared" ca="1" si="153"/>
        <v>0</v>
      </c>
      <c r="P831" s="10">
        <f ca="1">VLOOKUP(C831,Zwangerschapsverlof!$B$80:$B$86,1,1)</f>
        <v>0</v>
      </c>
      <c r="Q831" s="10">
        <f ca="1">INDEX(Zwangerschapsverlof!$C$80:$C$86,R831)</f>
        <v>0</v>
      </c>
      <c r="R831" s="89">
        <f ca="1">MATCH(P831,Zwangerschapsverlof!$B$80:$B$86,0)</f>
        <v>1</v>
      </c>
      <c r="S831" s="6">
        <f t="shared" ca="1" si="154"/>
        <v>0</v>
      </c>
      <c r="T831" s="37">
        <f t="shared" ca="1" si="146"/>
        <v>0</v>
      </c>
      <c r="U831" s="49">
        <f t="shared" si="147"/>
        <v>0</v>
      </c>
      <c r="V831" s="37">
        <f ca="1">IF(AND(H831=0,I831=0,O831=1),INDEX(Zwangerschapsverlof!$B$66:$K$72,N831,3+D831),0)</f>
        <v>0</v>
      </c>
      <c r="W831" s="37">
        <f ca="1">IF(AND(H831=0,I831=0,S831=1),INDEX(Zwangerschapsverlof!$B$80:$K$86,R831,3+D831),0)</f>
        <v>0</v>
      </c>
      <c r="X831" s="110">
        <f t="shared" ca="1" si="148"/>
        <v>20</v>
      </c>
    </row>
    <row r="832" spans="2:24">
      <c r="B832" s="48">
        <f t="shared" ca="1" si="150"/>
        <v>45704</v>
      </c>
      <c r="C832" s="10">
        <f t="shared" ca="1" si="149"/>
        <v>45704</v>
      </c>
      <c r="D832" s="6">
        <f t="shared" ca="1" si="151"/>
        <v>7</v>
      </c>
      <c r="E832" s="10">
        <f ca="1">VLOOKUP(C832,Vakantie!O:O,1,1)</f>
        <v>45647</v>
      </c>
      <c r="F832" s="10">
        <f ca="1">INDEX(Vakantie!P:P,MATCH(E832,Vakantie!O:O,0))</f>
        <v>45662</v>
      </c>
      <c r="G832" s="6" t="str">
        <f ca="1">INDEX(Vakantie!Q:Q,MATCH(E832,Vakantie!O:O,0))</f>
        <v>Kerst</v>
      </c>
      <c r="H832" s="6">
        <f t="shared" ca="1" si="152"/>
        <v>0</v>
      </c>
      <c r="I832" s="6">
        <f ca="1">IFERROR(  MIN(1, VLOOKUP(C832,Vakantie!Z:Z,1,0)   ),0)</f>
        <v>0</v>
      </c>
      <c r="J832" s="6">
        <f t="shared" ca="1" si="144"/>
        <v>0</v>
      </c>
      <c r="K832" s="6">
        <f t="shared" si="145"/>
        <v>0</v>
      </c>
      <c r="L832" s="10">
        <f ca="1">VLOOKUP(C832,Zwangerschapsverlof!$B$66:$B$72,1,1)</f>
        <v>0</v>
      </c>
      <c r="M832" s="10">
        <f ca="1">INDEX(Zwangerschapsverlof!$C$66:$C$72,N832)</f>
        <v>0</v>
      </c>
      <c r="N832" s="89">
        <f ca="1">MATCH(L832,Zwangerschapsverlof!$B$66:$B$72,0)</f>
        <v>1</v>
      </c>
      <c r="O832" s="6">
        <f t="shared" ca="1" si="153"/>
        <v>0</v>
      </c>
      <c r="P832" s="10">
        <f ca="1">VLOOKUP(C832,Zwangerschapsverlof!$B$80:$B$86,1,1)</f>
        <v>0</v>
      </c>
      <c r="Q832" s="10">
        <f ca="1">INDEX(Zwangerschapsverlof!$C$80:$C$86,R832)</f>
        <v>0</v>
      </c>
      <c r="R832" s="89">
        <f ca="1">MATCH(P832,Zwangerschapsverlof!$B$80:$B$86,0)</f>
        <v>1</v>
      </c>
      <c r="S832" s="6">
        <f t="shared" ca="1" si="154"/>
        <v>0</v>
      </c>
      <c r="T832" s="37">
        <f t="shared" ca="1" si="146"/>
        <v>0</v>
      </c>
      <c r="U832" s="49">
        <f t="shared" si="147"/>
        <v>0</v>
      </c>
      <c r="V832" s="37">
        <f ca="1">IF(AND(H832=0,I832=0,O832=1),INDEX(Zwangerschapsverlof!$B$66:$K$72,N832,3+D832),0)</f>
        <v>0</v>
      </c>
      <c r="W832" s="37">
        <f ca="1">IF(AND(H832=0,I832=0,S832=1),INDEX(Zwangerschapsverlof!$B$80:$K$86,R832,3+D832),0)</f>
        <v>0</v>
      </c>
      <c r="X832" s="110">
        <f t="shared" ca="1" si="148"/>
        <v>20</v>
      </c>
    </row>
    <row r="833" spans="2:24">
      <c r="B833" s="48">
        <f t="shared" ca="1" si="150"/>
        <v>45705</v>
      </c>
      <c r="C833" s="10">
        <f t="shared" ca="1" si="149"/>
        <v>45705</v>
      </c>
      <c r="D833" s="6">
        <f t="shared" ca="1" si="151"/>
        <v>1</v>
      </c>
      <c r="E833" s="10">
        <f ca="1">VLOOKUP(C833,Vakantie!O:O,1,1)</f>
        <v>45647</v>
      </c>
      <c r="F833" s="10">
        <f ca="1">INDEX(Vakantie!P:P,MATCH(E833,Vakantie!O:O,0))</f>
        <v>45662</v>
      </c>
      <c r="G833" s="6" t="str">
        <f ca="1">INDEX(Vakantie!Q:Q,MATCH(E833,Vakantie!O:O,0))</f>
        <v>Kerst</v>
      </c>
      <c r="H833" s="6">
        <f t="shared" ca="1" si="152"/>
        <v>0</v>
      </c>
      <c r="I833" s="6">
        <f ca="1">IFERROR(  MIN(1, VLOOKUP(C833,Vakantie!Z:Z,1,0)   ),0)</f>
        <v>0</v>
      </c>
      <c r="J833" s="6">
        <f t="shared" ca="1" si="144"/>
        <v>0</v>
      </c>
      <c r="K833" s="6">
        <f t="shared" si="145"/>
        <v>0</v>
      </c>
      <c r="L833" s="10">
        <f ca="1">VLOOKUP(C833,Zwangerschapsverlof!$B$66:$B$72,1,1)</f>
        <v>0</v>
      </c>
      <c r="M833" s="10">
        <f ca="1">INDEX(Zwangerschapsverlof!$C$66:$C$72,N833)</f>
        <v>0</v>
      </c>
      <c r="N833" s="89">
        <f ca="1">MATCH(L833,Zwangerschapsverlof!$B$66:$B$72,0)</f>
        <v>1</v>
      </c>
      <c r="O833" s="6">
        <f t="shared" ca="1" si="153"/>
        <v>0</v>
      </c>
      <c r="P833" s="10">
        <f ca="1">VLOOKUP(C833,Zwangerschapsverlof!$B$80:$B$86,1,1)</f>
        <v>0</v>
      </c>
      <c r="Q833" s="10">
        <f ca="1">INDEX(Zwangerschapsverlof!$C$80:$C$86,R833)</f>
        <v>0</v>
      </c>
      <c r="R833" s="89">
        <f ca="1">MATCH(P833,Zwangerschapsverlof!$B$80:$B$86,0)</f>
        <v>1</v>
      </c>
      <c r="S833" s="6">
        <f t="shared" ca="1" si="154"/>
        <v>0</v>
      </c>
      <c r="T833" s="37">
        <f t="shared" ca="1" si="146"/>
        <v>0</v>
      </c>
      <c r="U833" s="49">
        <f t="shared" si="147"/>
        <v>0</v>
      </c>
      <c r="V833" s="37">
        <f ca="1">IF(AND(H833=0,I833=0,O833=1),INDEX(Zwangerschapsverlof!$B$66:$K$72,N833,3+D833),0)</f>
        <v>0</v>
      </c>
      <c r="W833" s="37">
        <f ca="1">IF(AND(H833=0,I833=0,S833=1),INDEX(Zwangerschapsverlof!$B$80:$K$86,R833,3+D833),0)</f>
        <v>0</v>
      </c>
      <c r="X833" s="110">
        <f t="shared" ca="1" si="148"/>
        <v>20</v>
      </c>
    </row>
    <row r="834" spans="2:24">
      <c r="B834" s="48">
        <f t="shared" ca="1" si="150"/>
        <v>45706</v>
      </c>
      <c r="C834" s="10">
        <f t="shared" ca="1" si="149"/>
        <v>45706</v>
      </c>
      <c r="D834" s="6">
        <f t="shared" ca="1" si="151"/>
        <v>2</v>
      </c>
      <c r="E834" s="10">
        <f ca="1">VLOOKUP(C834,Vakantie!O:O,1,1)</f>
        <v>45647</v>
      </c>
      <c r="F834" s="10">
        <f ca="1">INDEX(Vakantie!P:P,MATCH(E834,Vakantie!O:O,0))</f>
        <v>45662</v>
      </c>
      <c r="G834" s="6" t="str">
        <f ca="1">INDEX(Vakantie!Q:Q,MATCH(E834,Vakantie!O:O,0))</f>
        <v>Kerst</v>
      </c>
      <c r="H834" s="6">
        <f t="shared" ca="1" si="152"/>
        <v>0</v>
      </c>
      <c r="I834" s="6">
        <f ca="1">IFERROR(  MIN(1, VLOOKUP(C834,Vakantie!Z:Z,1,0)   ),0)</f>
        <v>0</v>
      </c>
      <c r="J834" s="6">
        <f t="shared" ca="1" si="144"/>
        <v>0</v>
      </c>
      <c r="K834" s="6">
        <f t="shared" si="145"/>
        <v>0</v>
      </c>
      <c r="L834" s="10">
        <f ca="1">VLOOKUP(C834,Zwangerschapsverlof!$B$66:$B$72,1,1)</f>
        <v>0</v>
      </c>
      <c r="M834" s="10">
        <f ca="1">INDEX(Zwangerschapsverlof!$C$66:$C$72,N834)</f>
        <v>0</v>
      </c>
      <c r="N834" s="89">
        <f ca="1">MATCH(L834,Zwangerschapsverlof!$B$66:$B$72,0)</f>
        <v>1</v>
      </c>
      <c r="O834" s="6">
        <f t="shared" ca="1" si="153"/>
        <v>0</v>
      </c>
      <c r="P834" s="10">
        <f ca="1">VLOOKUP(C834,Zwangerschapsverlof!$B$80:$B$86,1,1)</f>
        <v>0</v>
      </c>
      <c r="Q834" s="10">
        <f ca="1">INDEX(Zwangerschapsverlof!$C$80:$C$86,R834)</f>
        <v>0</v>
      </c>
      <c r="R834" s="89">
        <f ca="1">MATCH(P834,Zwangerschapsverlof!$B$80:$B$86,0)</f>
        <v>1</v>
      </c>
      <c r="S834" s="6">
        <f t="shared" ca="1" si="154"/>
        <v>0</v>
      </c>
      <c r="T834" s="37">
        <f t="shared" ca="1" si="146"/>
        <v>0</v>
      </c>
      <c r="U834" s="49">
        <f t="shared" si="147"/>
        <v>0</v>
      </c>
      <c r="V834" s="37">
        <f ca="1">IF(AND(H834=0,I834=0,O834=1),INDEX(Zwangerschapsverlof!$B$66:$K$72,N834,3+D834),0)</f>
        <v>0</v>
      </c>
      <c r="W834" s="37">
        <f ca="1">IF(AND(H834=0,I834=0,S834=1),INDEX(Zwangerschapsverlof!$B$80:$K$86,R834,3+D834),0)</f>
        <v>0</v>
      </c>
      <c r="X834" s="110">
        <f t="shared" ca="1" si="148"/>
        <v>20</v>
      </c>
    </row>
    <row r="835" spans="2:24">
      <c r="B835" s="48">
        <f t="shared" ca="1" si="150"/>
        <v>45707</v>
      </c>
      <c r="C835" s="10">
        <f t="shared" ca="1" si="149"/>
        <v>45707</v>
      </c>
      <c r="D835" s="6">
        <f t="shared" ca="1" si="151"/>
        <v>3</v>
      </c>
      <c r="E835" s="10">
        <f ca="1">VLOOKUP(C835,Vakantie!O:O,1,1)</f>
        <v>45647</v>
      </c>
      <c r="F835" s="10">
        <f ca="1">INDEX(Vakantie!P:P,MATCH(E835,Vakantie!O:O,0))</f>
        <v>45662</v>
      </c>
      <c r="G835" s="6" t="str">
        <f ca="1">INDEX(Vakantie!Q:Q,MATCH(E835,Vakantie!O:O,0))</f>
        <v>Kerst</v>
      </c>
      <c r="H835" s="6">
        <f t="shared" ca="1" si="152"/>
        <v>0</v>
      </c>
      <c r="I835" s="6">
        <f ca="1">IFERROR(  MIN(1, VLOOKUP(C835,Vakantie!Z:Z,1,0)   ),0)</f>
        <v>0</v>
      </c>
      <c r="J835" s="6">
        <f t="shared" ca="1" si="144"/>
        <v>0</v>
      </c>
      <c r="K835" s="6">
        <f t="shared" si="145"/>
        <v>0</v>
      </c>
      <c r="L835" s="10">
        <f ca="1">VLOOKUP(C835,Zwangerschapsverlof!$B$66:$B$72,1,1)</f>
        <v>0</v>
      </c>
      <c r="M835" s="10">
        <f ca="1">INDEX(Zwangerschapsverlof!$C$66:$C$72,N835)</f>
        <v>0</v>
      </c>
      <c r="N835" s="89">
        <f ca="1">MATCH(L835,Zwangerschapsverlof!$B$66:$B$72,0)</f>
        <v>1</v>
      </c>
      <c r="O835" s="6">
        <f t="shared" ca="1" si="153"/>
        <v>0</v>
      </c>
      <c r="P835" s="10">
        <f ca="1">VLOOKUP(C835,Zwangerschapsverlof!$B$80:$B$86,1,1)</f>
        <v>0</v>
      </c>
      <c r="Q835" s="10">
        <f ca="1">INDEX(Zwangerschapsverlof!$C$80:$C$86,R835)</f>
        <v>0</v>
      </c>
      <c r="R835" s="89">
        <f ca="1">MATCH(P835,Zwangerschapsverlof!$B$80:$B$86,0)</f>
        <v>1</v>
      </c>
      <c r="S835" s="6">
        <f t="shared" ca="1" si="154"/>
        <v>0</v>
      </c>
      <c r="T835" s="37">
        <f t="shared" ca="1" si="146"/>
        <v>0</v>
      </c>
      <c r="U835" s="49">
        <f t="shared" si="147"/>
        <v>0</v>
      </c>
      <c r="V835" s="37">
        <f ca="1">IF(AND(H835=0,I835=0,O835=1),INDEX(Zwangerschapsverlof!$B$66:$K$72,N835,3+D835),0)</f>
        <v>0</v>
      </c>
      <c r="W835" s="37">
        <f ca="1">IF(AND(H835=0,I835=0,S835=1),INDEX(Zwangerschapsverlof!$B$80:$K$86,R835,3+D835),0)</f>
        <v>0</v>
      </c>
      <c r="X835" s="110">
        <f t="shared" ca="1" si="148"/>
        <v>20</v>
      </c>
    </row>
    <row r="836" spans="2:24">
      <c r="B836" s="48">
        <f t="shared" ca="1" si="150"/>
        <v>45708</v>
      </c>
      <c r="C836" s="10">
        <f t="shared" ca="1" si="149"/>
        <v>45708</v>
      </c>
      <c r="D836" s="6">
        <f t="shared" ca="1" si="151"/>
        <v>4</v>
      </c>
      <c r="E836" s="10">
        <f ca="1">VLOOKUP(C836,Vakantie!O:O,1,1)</f>
        <v>45647</v>
      </c>
      <c r="F836" s="10">
        <f ca="1">INDEX(Vakantie!P:P,MATCH(E836,Vakantie!O:O,0))</f>
        <v>45662</v>
      </c>
      <c r="G836" s="6" t="str">
        <f ca="1">INDEX(Vakantie!Q:Q,MATCH(E836,Vakantie!O:O,0))</f>
        <v>Kerst</v>
      </c>
      <c r="H836" s="6">
        <f t="shared" ca="1" si="152"/>
        <v>0</v>
      </c>
      <c r="I836" s="6">
        <f ca="1">IFERROR(  MIN(1, VLOOKUP(C836,Vakantie!Z:Z,1,0)   ),0)</f>
        <v>0</v>
      </c>
      <c r="J836" s="6">
        <f t="shared" ca="1" si="144"/>
        <v>0</v>
      </c>
      <c r="K836" s="6">
        <f t="shared" si="145"/>
        <v>0</v>
      </c>
      <c r="L836" s="10">
        <f ca="1">VLOOKUP(C836,Zwangerschapsverlof!$B$66:$B$72,1,1)</f>
        <v>0</v>
      </c>
      <c r="M836" s="10">
        <f ca="1">INDEX(Zwangerschapsverlof!$C$66:$C$72,N836)</f>
        <v>0</v>
      </c>
      <c r="N836" s="89">
        <f ca="1">MATCH(L836,Zwangerschapsverlof!$B$66:$B$72,0)</f>
        <v>1</v>
      </c>
      <c r="O836" s="6">
        <f t="shared" ca="1" si="153"/>
        <v>0</v>
      </c>
      <c r="P836" s="10">
        <f ca="1">VLOOKUP(C836,Zwangerschapsverlof!$B$80:$B$86,1,1)</f>
        <v>0</v>
      </c>
      <c r="Q836" s="10">
        <f ca="1">INDEX(Zwangerschapsverlof!$C$80:$C$86,R836)</f>
        <v>0</v>
      </c>
      <c r="R836" s="89">
        <f ca="1">MATCH(P836,Zwangerschapsverlof!$B$80:$B$86,0)</f>
        <v>1</v>
      </c>
      <c r="S836" s="6">
        <f t="shared" ca="1" si="154"/>
        <v>0</v>
      </c>
      <c r="T836" s="37">
        <f t="shared" ca="1" si="146"/>
        <v>0</v>
      </c>
      <c r="U836" s="49">
        <f t="shared" si="147"/>
        <v>0</v>
      </c>
      <c r="V836" s="37">
        <f ca="1">IF(AND(H836=0,I836=0,O836=1),INDEX(Zwangerschapsverlof!$B$66:$K$72,N836,3+D836),0)</f>
        <v>0</v>
      </c>
      <c r="W836" s="37">
        <f ca="1">IF(AND(H836=0,I836=0,S836=1),INDEX(Zwangerschapsverlof!$B$80:$K$86,R836,3+D836),0)</f>
        <v>0</v>
      </c>
      <c r="X836" s="110">
        <f t="shared" ca="1" si="148"/>
        <v>20</v>
      </c>
    </row>
    <row r="837" spans="2:24">
      <c r="B837" s="48">
        <f t="shared" ca="1" si="150"/>
        <v>45709</v>
      </c>
      <c r="C837" s="10">
        <f t="shared" ca="1" si="149"/>
        <v>45709</v>
      </c>
      <c r="D837" s="6">
        <f t="shared" ca="1" si="151"/>
        <v>5</v>
      </c>
      <c r="E837" s="10">
        <f ca="1">VLOOKUP(C837,Vakantie!O:O,1,1)</f>
        <v>45647</v>
      </c>
      <c r="F837" s="10">
        <f ca="1">INDEX(Vakantie!P:P,MATCH(E837,Vakantie!O:O,0))</f>
        <v>45662</v>
      </c>
      <c r="G837" s="6" t="str">
        <f ca="1">INDEX(Vakantie!Q:Q,MATCH(E837,Vakantie!O:O,0))</f>
        <v>Kerst</v>
      </c>
      <c r="H837" s="6">
        <f t="shared" ca="1" si="152"/>
        <v>0</v>
      </c>
      <c r="I837" s="6">
        <f ca="1">IFERROR(  MIN(1, VLOOKUP(C837,Vakantie!Z:Z,1,0)   ),0)</f>
        <v>0</v>
      </c>
      <c r="J837" s="6">
        <f t="shared" ca="1" si="144"/>
        <v>0</v>
      </c>
      <c r="K837" s="6">
        <f t="shared" si="145"/>
        <v>0</v>
      </c>
      <c r="L837" s="10">
        <f ca="1">VLOOKUP(C837,Zwangerschapsverlof!$B$66:$B$72,1,1)</f>
        <v>0</v>
      </c>
      <c r="M837" s="10">
        <f ca="1">INDEX(Zwangerschapsverlof!$C$66:$C$72,N837)</f>
        <v>0</v>
      </c>
      <c r="N837" s="89">
        <f ca="1">MATCH(L837,Zwangerschapsverlof!$B$66:$B$72,0)</f>
        <v>1</v>
      </c>
      <c r="O837" s="6">
        <f t="shared" ca="1" si="153"/>
        <v>0</v>
      </c>
      <c r="P837" s="10">
        <f ca="1">VLOOKUP(C837,Zwangerschapsverlof!$B$80:$B$86,1,1)</f>
        <v>0</v>
      </c>
      <c r="Q837" s="10">
        <f ca="1">INDEX(Zwangerschapsverlof!$C$80:$C$86,R837)</f>
        <v>0</v>
      </c>
      <c r="R837" s="89">
        <f ca="1">MATCH(P837,Zwangerschapsverlof!$B$80:$B$86,0)</f>
        <v>1</v>
      </c>
      <c r="S837" s="6">
        <f t="shared" ca="1" si="154"/>
        <v>0</v>
      </c>
      <c r="T837" s="37">
        <f t="shared" ca="1" si="146"/>
        <v>0</v>
      </c>
      <c r="U837" s="49">
        <f t="shared" si="147"/>
        <v>0</v>
      </c>
      <c r="V837" s="37">
        <f ca="1">IF(AND(H837=0,I837=0,O837=1),INDEX(Zwangerschapsverlof!$B$66:$K$72,N837,3+D837),0)</f>
        <v>0</v>
      </c>
      <c r="W837" s="37">
        <f ca="1">IF(AND(H837=0,I837=0,S837=1),INDEX(Zwangerschapsverlof!$B$80:$K$86,R837,3+D837),0)</f>
        <v>0</v>
      </c>
      <c r="X837" s="110">
        <f t="shared" ca="1" si="148"/>
        <v>20</v>
      </c>
    </row>
    <row r="838" spans="2:24">
      <c r="B838" s="48">
        <f t="shared" ca="1" si="150"/>
        <v>45710</v>
      </c>
      <c r="C838" s="10">
        <f t="shared" ca="1" si="149"/>
        <v>45710</v>
      </c>
      <c r="D838" s="6">
        <f t="shared" ca="1" si="151"/>
        <v>6</v>
      </c>
      <c r="E838" s="10">
        <f ca="1">VLOOKUP(C838,Vakantie!O:O,1,1)</f>
        <v>45710</v>
      </c>
      <c r="F838" s="10">
        <f ca="1">INDEX(Vakantie!P:P,MATCH(E838,Vakantie!O:O,0))</f>
        <v>45718</v>
      </c>
      <c r="G838" s="6" t="str">
        <f ca="1">INDEX(Vakantie!Q:Q,MATCH(E838,Vakantie!O:O,0))</f>
        <v>Voorjaar</v>
      </c>
      <c r="H838" s="6">
        <f t="shared" ca="1" si="152"/>
        <v>1</v>
      </c>
      <c r="I838" s="6">
        <f ca="1">IFERROR(  MIN(1, VLOOKUP(C838,Vakantie!Z:Z,1,0)   ),0)</f>
        <v>0</v>
      </c>
      <c r="J838" s="6">
        <f t="shared" ca="1" si="144"/>
        <v>0</v>
      </c>
      <c r="K838" s="6">
        <f t="shared" si="145"/>
        <v>0</v>
      </c>
      <c r="L838" s="10">
        <f ca="1">VLOOKUP(C838,Zwangerschapsverlof!$B$66:$B$72,1,1)</f>
        <v>0</v>
      </c>
      <c r="M838" s="10">
        <f ca="1">INDEX(Zwangerschapsverlof!$C$66:$C$72,N838)</f>
        <v>0</v>
      </c>
      <c r="N838" s="89">
        <f ca="1">MATCH(L838,Zwangerschapsverlof!$B$66:$B$72,0)</f>
        <v>1</v>
      </c>
      <c r="O838" s="6">
        <f t="shared" ca="1" si="153"/>
        <v>0</v>
      </c>
      <c r="P838" s="10">
        <f ca="1">VLOOKUP(C838,Zwangerschapsverlof!$B$80:$B$86,1,1)</f>
        <v>0</v>
      </c>
      <c r="Q838" s="10">
        <f ca="1">INDEX(Zwangerschapsverlof!$C$80:$C$86,R838)</f>
        <v>0</v>
      </c>
      <c r="R838" s="89">
        <f ca="1">MATCH(P838,Zwangerschapsverlof!$B$80:$B$86,0)</f>
        <v>1</v>
      </c>
      <c r="S838" s="6">
        <f t="shared" ca="1" si="154"/>
        <v>0</v>
      </c>
      <c r="T838" s="37">
        <f t="shared" ca="1" si="146"/>
        <v>0</v>
      </c>
      <c r="U838" s="49">
        <f t="shared" si="147"/>
        <v>0</v>
      </c>
      <c r="V838" s="37">
        <f ca="1">IF(AND(H838=0,I838=0,O838=1),INDEX(Zwangerschapsverlof!$B$66:$K$72,N838,3+D838),0)</f>
        <v>0</v>
      </c>
      <c r="W838" s="37">
        <f ca="1">IF(AND(H838=0,I838=0,S838=1),INDEX(Zwangerschapsverlof!$B$80:$K$86,R838,3+D838),0)</f>
        <v>0</v>
      </c>
      <c r="X838" s="110">
        <f t="shared" ca="1" si="148"/>
        <v>20</v>
      </c>
    </row>
    <row r="839" spans="2:24">
      <c r="B839" s="48">
        <f t="shared" ca="1" si="150"/>
        <v>45711</v>
      </c>
      <c r="C839" s="10">
        <f t="shared" ca="1" si="149"/>
        <v>45711</v>
      </c>
      <c r="D839" s="6">
        <f t="shared" ca="1" si="151"/>
        <v>7</v>
      </c>
      <c r="E839" s="10">
        <f ca="1">VLOOKUP(C839,Vakantie!O:O,1,1)</f>
        <v>45710</v>
      </c>
      <c r="F839" s="10">
        <f ca="1">INDEX(Vakantie!P:P,MATCH(E839,Vakantie!O:O,0))</f>
        <v>45718</v>
      </c>
      <c r="G839" s="6" t="str">
        <f ca="1">INDEX(Vakantie!Q:Q,MATCH(E839,Vakantie!O:O,0))</f>
        <v>Voorjaar</v>
      </c>
      <c r="H839" s="6">
        <f t="shared" ca="1" si="152"/>
        <v>1</v>
      </c>
      <c r="I839" s="6">
        <f ca="1">IFERROR(  MIN(1, VLOOKUP(C839,Vakantie!Z:Z,1,0)   ),0)</f>
        <v>0</v>
      </c>
      <c r="J839" s="6">
        <f t="shared" ref="J839:J902" ca="1" si="155">IF(AND(C839&gt;=$AX$23,C839&lt;=$AX$38),1,0)</f>
        <v>0</v>
      </c>
      <c r="K839" s="6">
        <f t="shared" ref="K839:K902" si="156">IF($AX$37=0,0,IF(AND(C839&gt;=$AX$37,C839&lt;=$AX$35),1,0))</f>
        <v>0</v>
      </c>
      <c r="L839" s="10">
        <f ca="1">VLOOKUP(C839,Zwangerschapsverlof!$B$66:$B$72,1,1)</f>
        <v>0</v>
      </c>
      <c r="M839" s="10">
        <f ca="1">INDEX(Zwangerschapsverlof!$C$66:$C$72,N839)</f>
        <v>0</v>
      </c>
      <c r="N839" s="89">
        <f ca="1">MATCH(L839,Zwangerschapsverlof!$B$66:$B$72,0)</f>
        <v>1</v>
      </c>
      <c r="O839" s="6">
        <f t="shared" ca="1" si="153"/>
        <v>0</v>
      </c>
      <c r="P839" s="10">
        <f ca="1">VLOOKUP(C839,Zwangerschapsverlof!$B$80:$B$86,1,1)</f>
        <v>0</v>
      </c>
      <c r="Q839" s="10">
        <f ca="1">INDEX(Zwangerschapsverlof!$C$80:$C$86,R839)</f>
        <v>0</v>
      </c>
      <c r="R839" s="89">
        <f ca="1">MATCH(P839,Zwangerschapsverlof!$B$80:$B$86,0)</f>
        <v>1</v>
      </c>
      <c r="S839" s="6">
        <f t="shared" ca="1" si="154"/>
        <v>0</v>
      </c>
      <c r="T839" s="37">
        <f t="shared" ref="T839:T902" ca="1" si="157">IF(AND(OR(H839=1,I839=1),J839=1),INDEX($AY$9:$BE$9,1,D839),0)</f>
        <v>0</v>
      </c>
      <c r="U839" s="49">
        <f t="shared" ref="U839:U902" si="158">IF(K839=1,INDEX($AY$9:$BE$9,1,D839),0)</f>
        <v>0</v>
      </c>
      <c r="V839" s="37">
        <f ca="1">IF(AND(H839=0,I839=0,O839=1),INDEX(Zwangerschapsverlof!$B$66:$K$72,N839,3+D839),0)</f>
        <v>0</v>
      </c>
      <c r="W839" s="37">
        <f ca="1">IF(AND(H839=0,I839=0,S839=1),INDEX(Zwangerschapsverlof!$B$80:$K$86,R839,3+D839),0)</f>
        <v>0</v>
      </c>
      <c r="X839" s="110">
        <f t="shared" ref="X839:X902" ca="1" si="159">SUM(X838,IF(I839=1,1,0))</f>
        <v>20</v>
      </c>
    </row>
    <row r="840" spans="2:24">
      <c r="B840" s="48">
        <f t="shared" ca="1" si="150"/>
        <v>45712</v>
      </c>
      <c r="C840" s="10">
        <f t="shared" ref="C840:C903" ca="1" si="160">C839+1</f>
        <v>45712</v>
      </c>
      <c r="D840" s="6">
        <f t="shared" ca="1" si="151"/>
        <v>1</v>
      </c>
      <c r="E840" s="10">
        <f ca="1">VLOOKUP(C840,Vakantie!O:O,1,1)</f>
        <v>45710</v>
      </c>
      <c r="F840" s="10">
        <f ca="1">INDEX(Vakantie!P:P,MATCH(E840,Vakantie!O:O,0))</f>
        <v>45718</v>
      </c>
      <c r="G840" s="6" t="str">
        <f ca="1">INDEX(Vakantie!Q:Q,MATCH(E840,Vakantie!O:O,0))</f>
        <v>Voorjaar</v>
      </c>
      <c r="H840" s="6">
        <f t="shared" ca="1" si="152"/>
        <v>1</v>
      </c>
      <c r="I840" s="6">
        <f ca="1">IFERROR(  MIN(1, VLOOKUP(C840,Vakantie!Z:Z,1,0)   ),0)</f>
        <v>0</v>
      </c>
      <c r="J840" s="6">
        <f t="shared" ca="1" si="155"/>
        <v>0</v>
      </c>
      <c r="K840" s="6">
        <f t="shared" si="156"/>
        <v>0</v>
      </c>
      <c r="L840" s="10">
        <f ca="1">VLOOKUP(C840,Zwangerschapsverlof!$B$66:$B$72,1,1)</f>
        <v>0</v>
      </c>
      <c r="M840" s="10">
        <f ca="1">INDEX(Zwangerschapsverlof!$C$66:$C$72,N840)</f>
        <v>0</v>
      </c>
      <c r="N840" s="89">
        <f ca="1">MATCH(L840,Zwangerschapsverlof!$B$66:$B$72,0)</f>
        <v>1</v>
      </c>
      <c r="O840" s="6">
        <f t="shared" ca="1" si="153"/>
        <v>0</v>
      </c>
      <c r="P840" s="10">
        <f ca="1">VLOOKUP(C840,Zwangerschapsverlof!$B$80:$B$86,1,1)</f>
        <v>0</v>
      </c>
      <c r="Q840" s="10">
        <f ca="1">INDEX(Zwangerschapsverlof!$C$80:$C$86,R840)</f>
        <v>0</v>
      </c>
      <c r="R840" s="89">
        <f ca="1">MATCH(P840,Zwangerschapsverlof!$B$80:$B$86,0)</f>
        <v>1</v>
      </c>
      <c r="S840" s="6">
        <f t="shared" ca="1" si="154"/>
        <v>0</v>
      </c>
      <c r="T840" s="37">
        <f t="shared" ca="1" si="157"/>
        <v>0</v>
      </c>
      <c r="U840" s="49">
        <f t="shared" si="158"/>
        <v>0</v>
      </c>
      <c r="V840" s="37">
        <f ca="1">IF(AND(H840=0,I840=0,O840=1),INDEX(Zwangerschapsverlof!$B$66:$K$72,N840,3+D840),0)</f>
        <v>0</v>
      </c>
      <c r="W840" s="37">
        <f ca="1">IF(AND(H840=0,I840=0,S840=1),INDEX(Zwangerschapsverlof!$B$80:$K$86,R840,3+D840),0)</f>
        <v>0</v>
      </c>
      <c r="X840" s="110">
        <f t="shared" ca="1" si="159"/>
        <v>20</v>
      </c>
    </row>
    <row r="841" spans="2:24">
      <c r="B841" s="48">
        <f t="shared" ca="1" si="150"/>
        <v>45713</v>
      </c>
      <c r="C841" s="10">
        <f t="shared" ca="1" si="160"/>
        <v>45713</v>
      </c>
      <c r="D841" s="6">
        <f t="shared" ca="1" si="151"/>
        <v>2</v>
      </c>
      <c r="E841" s="10">
        <f ca="1">VLOOKUP(C841,Vakantie!O:O,1,1)</f>
        <v>45710</v>
      </c>
      <c r="F841" s="10">
        <f ca="1">INDEX(Vakantie!P:P,MATCH(E841,Vakantie!O:O,0))</f>
        <v>45718</v>
      </c>
      <c r="G841" s="6" t="str">
        <f ca="1">INDEX(Vakantie!Q:Q,MATCH(E841,Vakantie!O:O,0))</f>
        <v>Voorjaar</v>
      </c>
      <c r="H841" s="6">
        <f t="shared" ca="1" si="152"/>
        <v>1</v>
      </c>
      <c r="I841" s="6">
        <f ca="1">IFERROR(  MIN(1, VLOOKUP(C841,Vakantie!Z:Z,1,0)   ),0)</f>
        <v>0</v>
      </c>
      <c r="J841" s="6">
        <f t="shared" ca="1" si="155"/>
        <v>0</v>
      </c>
      <c r="K841" s="6">
        <f t="shared" si="156"/>
        <v>0</v>
      </c>
      <c r="L841" s="10">
        <f ca="1">VLOOKUP(C841,Zwangerschapsverlof!$B$66:$B$72,1,1)</f>
        <v>0</v>
      </c>
      <c r="M841" s="10">
        <f ca="1">INDEX(Zwangerschapsverlof!$C$66:$C$72,N841)</f>
        <v>0</v>
      </c>
      <c r="N841" s="89">
        <f ca="1">MATCH(L841,Zwangerschapsverlof!$B$66:$B$72,0)</f>
        <v>1</v>
      </c>
      <c r="O841" s="6">
        <f t="shared" ca="1" si="153"/>
        <v>0</v>
      </c>
      <c r="P841" s="10">
        <f ca="1">VLOOKUP(C841,Zwangerschapsverlof!$B$80:$B$86,1,1)</f>
        <v>0</v>
      </c>
      <c r="Q841" s="10">
        <f ca="1">INDEX(Zwangerschapsverlof!$C$80:$C$86,R841)</f>
        <v>0</v>
      </c>
      <c r="R841" s="89">
        <f ca="1">MATCH(P841,Zwangerschapsverlof!$B$80:$B$86,0)</f>
        <v>1</v>
      </c>
      <c r="S841" s="6">
        <f t="shared" ca="1" si="154"/>
        <v>0</v>
      </c>
      <c r="T841" s="37">
        <f t="shared" ca="1" si="157"/>
        <v>0</v>
      </c>
      <c r="U841" s="49">
        <f t="shared" si="158"/>
        <v>0</v>
      </c>
      <c r="V841" s="37">
        <f ca="1">IF(AND(H841=0,I841=0,O841=1),INDEX(Zwangerschapsverlof!$B$66:$K$72,N841,3+D841),0)</f>
        <v>0</v>
      </c>
      <c r="W841" s="37">
        <f ca="1">IF(AND(H841=0,I841=0,S841=1),INDEX(Zwangerschapsverlof!$B$80:$K$86,R841,3+D841),0)</f>
        <v>0</v>
      </c>
      <c r="X841" s="110">
        <f t="shared" ca="1" si="159"/>
        <v>20</v>
      </c>
    </row>
    <row r="842" spans="2:24">
      <c r="B842" s="48">
        <f t="shared" ca="1" si="150"/>
        <v>45714</v>
      </c>
      <c r="C842" s="10">
        <f t="shared" ca="1" si="160"/>
        <v>45714</v>
      </c>
      <c r="D842" s="6">
        <f t="shared" ca="1" si="151"/>
        <v>3</v>
      </c>
      <c r="E842" s="10">
        <f ca="1">VLOOKUP(C842,Vakantie!O:O,1,1)</f>
        <v>45710</v>
      </c>
      <c r="F842" s="10">
        <f ca="1">INDEX(Vakantie!P:P,MATCH(E842,Vakantie!O:O,0))</f>
        <v>45718</v>
      </c>
      <c r="G842" s="6" t="str">
        <f ca="1">INDEX(Vakantie!Q:Q,MATCH(E842,Vakantie!O:O,0))</f>
        <v>Voorjaar</v>
      </c>
      <c r="H842" s="6">
        <f t="shared" ca="1" si="152"/>
        <v>1</v>
      </c>
      <c r="I842" s="6">
        <f ca="1">IFERROR(  MIN(1, VLOOKUP(C842,Vakantie!Z:Z,1,0)   ),0)</f>
        <v>0</v>
      </c>
      <c r="J842" s="6">
        <f t="shared" ca="1" si="155"/>
        <v>0</v>
      </c>
      <c r="K842" s="6">
        <f t="shared" si="156"/>
        <v>0</v>
      </c>
      <c r="L842" s="10">
        <f ca="1">VLOOKUP(C842,Zwangerschapsverlof!$B$66:$B$72,1,1)</f>
        <v>0</v>
      </c>
      <c r="M842" s="10">
        <f ca="1">INDEX(Zwangerschapsverlof!$C$66:$C$72,N842)</f>
        <v>0</v>
      </c>
      <c r="N842" s="89">
        <f ca="1">MATCH(L842,Zwangerschapsverlof!$B$66:$B$72,0)</f>
        <v>1</v>
      </c>
      <c r="O842" s="6">
        <f t="shared" ca="1" si="153"/>
        <v>0</v>
      </c>
      <c r="P842" s="10">
        <f ca="1">VLOOKUP(C842,Zwangerschapsverlof!$B$80:$B$86,1,1)</f>
        <v>0</v>
      </c>
      <c r="Q842" s="10">
        <f ca="1">INDEX(Zwangerschapsverlof!$C$80:$C$86,R842)</f>
        <v>0</v>
      </c>
      <c r="R842" s="89">
        <f ca="1">MATCH(P842,Zwangerschapsverlof!$B$80:$B$86,0)</f>
        <v>1</v>
      </c>
      <c r="S842" s="6">
        <f t="shared" ca="1" si="154"/>
        <v>0</v>
      </c>
      <c r="T842" s="37">
        <f t="shared" ca="1" si="157"/>
        <v>0</v>
      </c>
      <c r="U842" s="49">
        <f t="shared" si="158"/>
        <v>0</v>
      </c>
      <c r="V842" s="37">
        <f ca="1">IF(AND(H842=0,I842=0,O842=1),INDEX(Zwangerschapsverlof!$B$66:$K$72,N842,3+D842),0)</f>
        <v>0</v>
      </c>
      <c r="W842" s="37">
        <f ca="1">IF(AND(H842=0,I842=0,S842=1),INDEX(Zwangerschapsverlof!$B$80:$K$86,R842,3+D842),0)</f>
        <v>0</v>
      </c>
      <c r="X842" s="110">
        <f t="shared" ca="1" si="159"/>
        <v>20</v>
      </c>
    </row>
    <row r="843" spans="2:24">
      <c r="B843" s="48">
        <f t="shared" ca="1" si="150"/>
        <v>45715</v>
      </c>
      <c r="C843" s="10">
        <f t="shared" ca="1" si="160"/>
        <v>45715</v>
      </c>
      <c r="D843" s="6">
        <f t="shared" ca="1" si="151"/>
        <v>4</v>
      </c>
      <c r="E843" s="10">
        <f ca="1">VLOOKUP(C843,Vakantie!O:O,1,1)</f>
        <v>45710</v>
      </c>
      <c r="F843" s="10">
        <f ca="1">INDEX(Vakantie!P:P,MATCH(E843,Vakantie!O:O,0))</f>
        <v>45718</v>
      </c>
      <c r="G843" s="6" t="str">
        <f ca="1">INDEX(Vakantie!Q:Q,MATCH(E843,Vakantie!O:O,0))</f>
        <v>Voorjaar</v>
      </c>
      <c r="H843" s="6">
        <f t="shared" ca="1" si="152"/>
        <v>1</v>
      </c>
      <c r="I843" s="6">
        <f ca="1">IFERROR(  MIN(1, VLOOKUP(C843,Vakantie!Z:Z,1,0)   ),0)</f>
        <v>0</v>
      </c>
      <c r="J843" s="6">
        <f t="shared" ca="1" si="155"/>
        <v>0</v>
      </c>
      <c r="K843" s="6">
        <f t="shared" si="156"/>
        <v>0</v>
      </c>
      <c r="L843" s="10">
        <f ca="1">VLOOKUP(C843,Zwangerschapsverlof!$B$66:$B$72,1,1)</f>
        <v>0</v>
      </c>
      <c r="M843" s="10">
        <f ca="1">INDEX(Zwangerschapsverlof!$C$66:$C$72,N843)</f>
        <v>0</v>
      </c>
      <c r="N843" s="89">
        <f ca="1">MATCH(L843,Zwangerschapsverlof!$B$66:$B$72,0)</f>
        <v>1</v>
      </c>
      <c r="O843" s="6">
        <f t="shared" ca="1" si="153"/>
        <v>0</v>
      </c>
      <c r="P843" s="10">
        <f ca="1">VLOOKUP(C843,Zwangerschapsverlof!$B$80:$B$86,1,1)</f>
        <v>0</v>
      </c>
      <c r="Q843" s="10">
        <f ca="1">INDEX(Zwangerschapsverlof!$C$80:$C$86,R843)</f>
        <v>0</v>
      </c>
      <c r="R843" s="89">
        <f ca="1">MATCH(P843,Zwangerschapsverlof!$B$80:$B$86,0)</f>
        <v>1</v>
      </c>
      <c r="S843" s="6">
        <f t="shared" ca="1" si="154"/>
        <v>0</v>
      </c>
      <c r="T843" s="37">
        <f t="shared" ca="1" si="157"/>
        <v>0</v>
      </c>
      <c r="U843" s="49">
        <f t="shared" si="158"/>
        <v>0</v>
      </c>
      <c r="V843" s="37">
        <f ca="1">IF(AND(H843=0,I843=0,O843=1),INDEX(Zwangerschapsverlof!$B$66:$K$72,N843,3+D843),0)</f>
        <v>0</v>
      </c>
      <c r="W843" s="37">
        <f ca="1">IF(AND(H843=0,I843=0,S843=1),INDEX(Zwangerschapsverlof!$B$80:$K$86,R843,3+D843),0)</f>
        <v>0</v>
      </c>
      <c r="X843" s="110">
        <f t="shared" ca="1" si="159"/>
        <v>20</v>
      </c>
    </row>
    <row r="844" spans="2:24">
      <c r="B844" s="48">
        <f t="shared" ca="1" si="150"/>
        <v>45716</v>
      </c>
      <c r="C844" s="10">
        <f t="shared" ca="1" si="160"/>
        <v>45716</v>
      </c>
      <c r="D844" s="6">
        <f t="shared" ca="1" si="151"/>
        <v>5</v>
      </c>
      <c r="E844" s="10">
        <f ca="1">VLOOKUP(C844,Vakantie!O:O,1,1)</f>
        <v>45710</v>
      </c>
      <c r="F844" s="10">
        <f ca="1">INDEX(Vakantie!P:P,MATCH(E844,Vakantie!O:O,0))</f>
        <v>45718</v>
      </c>
      <c r="G844" s="6" t="str">
        <f ca="1">INDEX(Vakantie!Q:Q,MATCH(E844,Vakantie!O:O,0))</f>
        <v>Voorjaar</v>
      </c>
      <c r="H844" s="6">
        <f t="shared" ca="1" si="152"/>
        <v>1</v>
      </c>
      <c r="I844" s="6">
        <f ca="1">IFERROR(  MIN(1, VLOOKUP(C844,Vakantie!Z:Z,1,0)   ),0)</f>
        <v>0</v>
      </c>
      <c r="J844" s="6">
        <f t="shared" ca="1" si="155"/>
        <v>0</v>
      </c>
      <c r="K844" s="6">
        <f t="shared" si="156"/>
        <v>0</v>
      </c>
      <c r="L844" s="10">
        <f ca="1">VLOOKUP(C844,Zwangerschapsverlof!$B$66:$B$72,1,1)</f>
        <v>0</v>
      </c>
      <c r="M844" s="10">
        <f ca="1">INDEX(Zwangerschapsverlof!$C$66:$C$72,N844)</f>
        <v>0</v>
      </c>
      <c r="N844" s="89">
        <f ca="1">MATCH(L844,Zwangerschapsverlof!$B$66:$B$72,0)</f>
        <v>1</v>
      </c>
      <c r="O844" s="6">
        <f t="shared" ca="1" si="153"/>
        <v>0</v>
      </c>
      <c r="P844" s="10">
        <f ca="1">VLOOKUP(C844,Zwangerschapsverlof!$B$80:$B$86,1,1)</f>
        <v>0</v>
      </c>
      <c r="Q844" s="10">
        <f ca="1">INDEX(Zwangerschapsverlof!$C$80:$C$86,R844)</f>
        <v>0</v>
      </c>
      <c r="R844" s="89">
        <f ca="1">MATCH(P844,Zwangerschapsverlof!$B$80:$B$86,0)</f>
        <v>1</v>
      </c>
      <c r="S844" s="6">
        <f t="shared" ca="1" si="154"/>
        <v>0</v>
      </c>
      <c r="T844" s="37">
        <f t="shared" ca="1" si="157"/>
        <v>0</v>
      </c>
      <c r="U844" s="49">
        <f t="shared" si="158"/>
        <v>0</v>
      </c>
      <c r="V844" s="37">
        <f ca="1">IF(AND(H844=0,I844=0,O844=1),INDEX(Zwangerschapsverlof!$B$66:$K$72,N844,3+D844),0)</f>
        <v>0</v>
      </c>
      <c r="W844" s="37">
        <f ca="1">IF(AND(H844=0,I844=0,S844=1),INDEX(Zwangerschapsverlof!$B$80:$K$86,R844,3+D844),0)</f>
        <v>0</v>
      </c>
      <c r="X844" s="110">
        <f t="shared" ca="1" si="159"/>
        <v>20</v>
      </c>
    </row>
    <row r="845" spans="2:24">
      <c r="B845" s="48">
        <f t="shared" ca="1" si="150"/>
        <v>45717</v>
      </c>
      <c r="C845" s="10">
        <f t="shared" ca="1" si="160"/>
        <v>45717</v>
      </c>
      <c r="D845" s="6">
        <f t="shared" ca="1" si="151"/>
        <v>6</v>
      </c>
      <c r="E845" s="10">
        <f ca="1">VLOOKUP(C845,Vakantie!O:O,1,1)</f>
        <v>45710</v>
      </c>
      <c r="F845" s="10">
        <f ca="1">INDEX(Vakantie!P:P,MATCH(E845,Vakantie!O:O,0))</f>
        <v>45718</v>
      </c>
      <c r="G845" s="6" t="str">
        <f ca="1">INDEX(Vakantie!Q:Q,MATCH(E845,Vakantie!O:O,0))</f>
        <v>Voorjaar</v>
      </c>
      <c r="H845" s="6">
        <f t="shared" ca="1" si="152"/>
        <v>1</v>
      </c>
      <c r="I845" s="6">
        <f ca="1">IFERROR(  MIN(1, VLOOKUP(C845,Vakantie!Z:Z,1,0)   ),0)</f>
        <v>0</v>
      </c>
      <c r="J845" s="6">
        <f t="shared" ca="1" si="155"/>
        <v>0</v>
      </c>
      <c r="K845" s="6">
        <f t="shared" si="156"/>
        <v>0</v>
      </c>
      <c r="L845" s="10">
        <f ca="1">VLOOKUP(C845,Zwangerschapsverlof!$B$66:$B$72,1,1)</f>
        <v>0</v>
      </c>
      <c r="M845" s="10">
        <f ca="1">INDEX(Zwangerschapsverlof!$C$66:$C$72,N845)</f>
        <v>0</v>
      </c>
      <c r="N845" s="89">
        <f ca="1">MATCH(L845,Zwangerschapsverlof!$B$66:$B$72,0)</f>
        <v>1</v>
      </c>
      <c r="O845" s="6">
        <f t="shared" ca="1" si="153"/>
        <v>0</v>
      </c>
      <c r="P845" s="10">
        <f ca="1">VLOOKUP(C845,Zwangerschapsverlof!$B$80:$B$86,1,1)</f>
        <v>0</v>
      </c>
      <c r="Q845" s="10">
        <f ca="1">INDEX(Zwangerschapsverlof!$C$80:$C$86,R845)</f>
        <v>0</v>
      </c>
      <c r="R845" s="89">
        <f ca="1">MATCH(P845,Zwangerschapsverlof!$B$80:$B$86,0)</f>
        <v>1</v>
      </c>
      <c r="S845" s="6">
        <f t="shared" ca="1" si="154"/>
        <v>0</v>
      </c>
      <c r="T845" s="37">
        <f t="shared" ca="1" si="157"/>
        <v>0</v>
      </c>
      <c r="U845" s="49">
        <f t="shared" si="158"/>
        <v>0</v>
      </c>
      <c r="V845" s="37">
        <f ca="1">IF(AND(H845=0,I845=0,O845=1),INDEX(Zwangerschapsverlof!$B$66:$K$72,N845,3+D845),0)</f>
        <v>0</v>
      </c>
      <c r="W845" s="37">
        <f ca="1">IF(AND(H845=0,I845=0,S845=1),INDEX(Zwangerschapsverlof!$B$80:$K$86,R845,3+D845),0)</f>
        <v>0</v>
      </c>
      <c r="X845" s="110">
        <f t="shared" ca="1" si="159"/>
        <v>20</v>
      </c>
    </row>
    <row r="846" spans="2:24">
      <c r="B846" s="48">
        <f t="shared" ca="1" si="150"/>
        <v>45718</v>
      </c>
      <c r="C846" s="10">
        <f t="shared" ca="1" si="160"/>
        <v>45718</v>
      </c>
      <c r="D846" s="6">
        <f t="shared" ca="1" si="151"/>
        <v>7</v>
      </c>
      <c r="E846" s="10">
        <f ca="1">VLOOKUP(C846,Vakantie!O:O,1,1)</f>
        <v>45710</v>
      </c>
      <c r="F846" s="10">
        <f ca="1">INDEX(Vakantie!P:P,MATCH(E846,Vakantie!O:O,0))</f>
        <v>45718</v>
      </c>
      <c r="G846" s="6" t="str">
        <f ca="1">INDEX(Vakantie!Q:Q,MATCH(E846,Vakantie!O:O,0))</f>
        <v>Voorjaar</v>
      </c>
      <c r="H846" s="6">
        <f t="shared" ca="1" si="152"/>
        <v>1</v>
      </c>
      <c r="I846" s="6">
        <f ca="1">IFERROR(  MIN(1, VLOOKUP(C846,Vakantie!Z:Z,1,0)   ),0)</f>
        <v>0</v>
      </c>
      <c r="J846" s="6">
        <f t="shared" ca="1" si="155"/>
        <v>0</v>
      </c>
      <c r="K846" s="6">
        <f t="shared" si="156"/>
        <v>0</v>
      </c>
      <c r="L846" s="10">
        <f ca="1">VLOOKUP(C846,Zwangerschapsverlof!$B$66:$B$72,1,1)</f>
        <v>0</v>
      </c>
      <c r="M846" s="10">
        <f ca="1">INDEX(Zwangerschapsverlof!$C$66:$C$72,N846)</f>
        <v>0</v>
      </c>
      <c r="N846" s="89">
        <f ca="1">MATCH(L846,Zwangerschapsverlof!$B$66:$B$72,0)</f>
        <v>1</v>
      </c>
      <c r="O846" s="6">
        <f t="shared" ca="1" si="153"/>
        <v>0</v>
      </c>
      <c r="P846" s="10">
        <f ca="1">VLOOKUP(C846,Zwangerschapsverlof!$B$80:$B$86,1,1)</f>
        <v>0</v>
      </c>
      <c r="Q846" s="10">
        <f ca="1">INDEX(Zwangerschapsverlof!$C$80:$C$86,R846)</f>
        <v>0</v>
      </c>
      <c r="R846" s="89">
        <f ca="1">MATCH(P846,Zwangerschapsverlof!$B$80:$B$86,0)</f>
        <v>1</v>
      </c>
      <c r="S846" s="6">
        <f t="shared" ca="1" si="154"/>
        <v>0</v>
      </c>
      <c r="T846" s="37">
        <f t="shared" ca="1" si="157"/>
        <v>0</v>
      </c>
      <c r="U846" s="49">
        <f t="shared" si="158"/>
        <v>0</v>
      </c>
      <c r="V846" s="37">
        <f ca="1">IF(AND(H846=0,I846=0,O846=1),INDEX(Zwangerschapsverlof!$B$66:$K$72,N846,3+D846),0)</f>
        <v>0</v>
      </c>
      <c r="W846" s="37">
        <f ca="1">IF(AND(H846=0,I846=0,S846=1),INDEX(Zwangerschapsverlof!$B$80:$K$86,R846,3+D846),0)</f>
        <v>0</v>
      </c>
      <c r="X846" s="110">
        <f t="shared" ca="1" si="159"/>
        <v>20</v>
      </c>
    </row>
    <row r="847" spans="2:24">
      <c r="B847" s="48">
        <f t="shared" ca="1" si="150"/>
        <v>45719</v>
      </c>
      <c r="C847" s="10">
        <f t="shared" ca="1" si="160"/>
        <v>45719</v>
      </c>
      <c r="D847" s="6">
        <f t="shared" ca="1" si="151"/>
        <v>1</v>
      </c>
      <c r="E847" s="10">
        <f ca="1">VLOOKUP(C847,Vakantie!O:O,1,1)</f>
        <v>45710</v>
      </c>
      <c r="F847" s="10">
        <f ca="1">INDEX(Vakantie!P:P,MATCH(E847,Vakantie!O:O,0))</f>
        <v>45718</v>
      </c>
      <c r="G847" s="6" t="str">
        <f ca="1">INDEX(Vakantie!Q:Q,MATCH(E847,Vakantie!O:O,0))</f>
        <v>Voorjaar</v>
      </c>
      <c r="H847" s="6">
        <f t="shared" ca="1" si="152"/>
        <v>0</v>
      </c>
      <c r="I847" s="6">
        <f ca="1">IFERROR(  MIN(1, VLOOKUP(C847,Vakantie!Z:Z,1,0)   ),0)</f>
        <v>0</v>
      </c>
      <c r="J847" s="6">
        <f t="shared" ca="1" si="155"/>
        <v>0</v>
      </c>
      <c r="K847" s="6">
        <f t="shared" si="156"/>
        <v>0</v>
      </c>
      <c r="L847" s="10">
        <f ca="1">VLOOKUP(C847,Zwangerschapsverlof!$B$66:$B$72,1,1)</f>
        <v>0</v>
      </c>
      <c r="M847" s="10">
        <f ca="1">INDEX(Zwangerschapsverlof!$C$66:$C$72,N847)</f>
        <v>0</v>
      </c>
      <c r="N847" s="89">
        <f ca="1">MATCH(L847,Zwangerschapsverlof!$B$66:$B$72,0)</f>
        <v>1</v>
      </c>
      <c r="O847" s="6">
        <f t="shared" ca="1" si="153"/>
        <v>0</v>
      </c>
      <c r="P847" s="10">
        <f ca="1">VLOOKUP(C847,Zwangerschapsverlof!$B$80:$B$86,1,1)</f>
        <v>0</v>
      </c>
      <c r="Q847" s="10">
        <f ca="1">INDEX(Zwangerschapsverlof!$C$80:$C$86,R847)</f>
        <v>0</v>
      </c>
      <c r="R847" s="89">
        <f ca="1">MATCH(P847,Zwangerschapsverlof!$B$80:$B$86,0)</f>
        <v>1</v>
      </c>
      <c r="S847" s="6">
        <f t="shared" ca="1" si="154"/>
        <v>0</v>
      </c>
      <c r="T847" s="37">
        <f t="shared" ca="1" si="157"/>
        <v>0</v>
      </c>
      <c r="U847" s="49">
        <f t="shared" si="158"/>
        <v>0</v>
      </c>
      <c r="V847" s="37">
        <f ca="1">IF(AND(H847=0,I847=0,O847=1),INDEX(Zwangerschapsverlof!$B$66:$K$72,N847,3+D847),0)</f>
        <v>0</v>
      </c>
      <c r="W847" s="37">
        <f ca="1">IF(AND(H847=0,I847=0,S847=1),INDEX(Zwangerschapsverlof!$B$80:$K$86,R847,3+D847),0)</f>
        <v>0</v>
      </c>
      <c r="X847" s="110">
        <f t="shared" ca="1" si="159"/>
        <v>20</v>
      </c>
    </row>
    <row r="848" spans="2:24">
      <c r="B848" s="48">
        <f t="shared" ca="1" si="150"/>
        <v>45720</v>
      </c>
      <c r="C848" s="10">
        <f t="shared" ca="1" si="160"/>
        <v>45720</v>
      </c>
      <c r="D848" s="6">
        <f t="shared" ca="1" si="151"/>
        <v>2</v>
      </c>
      <c r="E848" s="10">
        <f ca="1">VLOOKUP(C848,Vakantie!O:O,1,1)</f>
        <v>45710</v>
      </c>
      <c r="F848" s="10">
        <f ca="1">INDEX(Vakantie!P:P,MATCH(E848,Vakantie!O:O,0))</f>
        <v>45718</v>
      </c>
      <c r="G848" s="6" t="str">
        <f ca="1">INDEX(Vakantie!Q:Q,MATCH(E848,Vakantie!O:O,0))</f>
        <v>Voorjaar</v>
      </c>
      <c r="H848" s="6">
        <f t="shared" ca="1" si="152"/>
        <v>0</v>
      </c>
      <c r="I848" s="6">
        <f ca="1">IFERROR(  MIN(1, VLOOKUP(C848,Vakantie!Z:Z,1,0)   ),0)</f>
        <v>0</v>
      </c>
      <c r="J848" s="6">
        <f t="shared" ca="1" si="155"/>
        <v>0</v>
      </c>
      <c r="K848" s="6">
        <f t="shared" si="156"/>
        <v>0</v>
      </c>
      <c r="L848" s="10">
        <f ca="1">VLOOKUP(C848,Zwangerschapsverlof!$B$66:$B$72,1,1)</f>
        <v>0</v>
      </c>
      <c r="M848" s="10">
        <f ca="1">INDEX(Zwangerschapsverlof!$C$66:$C$72,N848)</f>
        <v>0</v>
      </c>
      <c r="N848" s="89">
        <f ca="1">MATCH(L848,Zwangerschapsverlof!$B$66:$B$72,0)</f>
        <v>1</v>
      </c>
      <c r="O848" s="6">
        <f t="shared" ca="1" si="153"/>
        <v>0</v>
      </c>
      <c r="P848" s="10">
        <f ca="1">VLOOKUP(C848,Zwangerschapsverlof!$B$80:$B$86,1,1)</f>
        <v>0</v>
      </c>
      <c r="Q848" s="10">
        <f ca="1">INDEX(Zwangerschapsverlof!$C$80:$C$86,R848)</f>
        <v>0</v>
      </c>
      <c r="R848" s="89">
        <f ca="1">MATCH(P848,Zwangerschapsverlof!$B$80:$B$86,0)</f>
        <v>1</v>
      </c>
      <c r="S848" s="6">
        <f t="shared" ca="1" si="154"/>
        <v>0</v>
      </c>
      <c r="T848" s="37">
        <f t="shared" ca="1" si="157"/>
        <v>0</v>
      </c>
      <c r="U848" s="49">
        <f t="shared" si="158"/>
        <v>0</v>
      </c>
      <c r="V848" s="37">
        <f ca="1">IF(AND(H848=0,I848=0,O848=1),INDEX(Zwangerschapsverlof!$B$66:$K$72,N848,3+D848),0)</f>
        <v>0</v>
      </c>
      <c r="W848" s="37">
        <f ca="1">IF(AND(H848=0,I848=0,S848=1),INDEX(Zwangerschapsverlof!$B$80:$K$86,R848,3+D848),0)</f>
        <v>0</v>
      </c>
      <c r="X848" s="110">
        <f t="shared" ca="1" si="159"/>
        <v>20</v>
      </c>
    </row>
    <row r="849" spans="2:24">
      <c r="B849" s="48">
        <f t="shared" ca="1" si="150"/>
        <v>45721</v>
      </c>
      <c r="C849" s="10">
        <f t="shared" ca="1" si="160"/>
        <v>45721</v>
      </c>
      <c r="D849" s="6">
        <f t="shared" ca="1" si="151"/>
        <v>3</v>
      </c>
      <c r="E849" s="10">
        <f ca="1">VLOOKUP(C849,Vakantie!O:O,1,1)</f>
        <v>45710</v>
      </c>
      <c r="F849" s="10">
        <f ca="1">INDEX(Vakantie!P:P,MATCH(E849,Vakantie!O:O,0))</f>
        <v>45718</v>
      </c>
      <c r="G849" s="6" t="str">
        <f ca="1">INDEX(Vakantie!Q:Q,MATCH(E849,Vakantie!O:O,0))</f>
        <v>Voorjaar</v>
      </c>
      <c r="H849" s="6">
        <f t="shared" ca="1" si="152"/>
        <v>0</v>
      </c>
      <c r="I849" s="6">
        <f ca="1">IFERROR(  MIN(1, VLOOKUP(C849,Vakantie!Z:Z,1,0)   ),0)</f>
        <v>0</v>
      </c>
      <c r="J849" s="6">
        <f t="shared" ca="1" si="155"/>
        <v>0</v>
      </c>
      <c r="K849" s="6">
        <f t="shared" si="156"/>
        <v>0</v>
      </c>
      <c r="L849" s="10">
        <f ca="1">VLOOKUP(C849,Zwangerschapsverlof!$B$66:$B$72,1,1)</f>
        <v>0</v>
      </c>
      <c r="M849" s="10">
        <f ca="1">INDEX(Zwangerschapsverlof!$C$66:$C$72,N849)</f>
        <v>0</v>
      </c>
      <c r="N849" s="89">
        <f ca="1">MATCH(L849,Zwangerschapsverlof!$B$66:$B$72,0)</f>
        <v>1</v>
      </c>
      <c r="O849" s="6">
        <f t="shared" ca="1" si="153"/>
        <v>0</v>
      </c>
      <c r="P849" s="10">
        <f ca="1">VLOOKUP(C849,Zwangerschapsverlof!$B$80:$B$86,1,1)</f>
        <v>0</v>
      </c>
      <c r="Q849" s="10">
        <f ca="1">INDEX(Zwangerschapsverlof!$C$80:$C$86,R849)</f>
        <v>0</v>
      </c>
      <c r="R849" s="89">
        <f ca="1">MATCH(P849,Zwangerschapsverlof!$B$80:$B$86,0)</f>
        <v>1</v>
      </c>
      <c r="S849" s="6">
        <f t="shared" ca="1" si="154"/>
        <v>0</v>
      </c>
      <c r="T849" s="37">
        <f t="shared" ca="1" si="157"/>
        <v>0</v>
      </c>
      <c r="U849" s="49">
        <f t="shared" si="158"/>
        <v>0</v>
      </c>
      <c r="V849" s="37">
        <f ca="1">IF(AND(H849=0,I849=0,O849=1),INDEX(Zwangerschapsverlof!$B$66:$K$72,N849,3+D849),0)</f>
        <v>0</v>
      </c>
      <c r="W849" s="37">
        <f ca="1">IF(AND(H849=0,I849=0,S849=1),INDEX(Zwangerschapsverlof!$B$80:$K$86,R849,3+D849),0)</f>
        <v>0</v>
      </c>
      <c r="X849" s="110">
        <f t="shared" ca="1" si="159"/>
        <v>20</v>
      </c>
    </row>
    <row r="850" spans="2:24">
      <c r="B850" s="48">
        <f t="shared" ca="1" si="150"/>
        <v>45722</v>
      </c>
      <c r="C850" s="10">
        <f t="shared" ca="1" si="160"/>
        <v>45722</v>
      </c>
      <c r="D850" s="6">
        <f t="shared" ca="1" si="151"/>
        <v>4</v>
      </c>
      <c r="E850" s="10">
        <f ca="1">VLOOKUP(C850,Vakantie!O:O,1,1)</f>
        <v>45710</v>
      </c>
      <c r="F850" s="10">
        <f ca="1">INDEX(Vakantie!P:P,MATCH(E850,Vakantie!O:O,0))</f>
        <v>45718</v>
      </c>
      <c r="G850" s="6" t="str">
        <f ca="1">INDEX(Vakantie!Q:Q,MATCH(E850,Vakantie!O:O,0))</f>
        <v>Voorjaar</v>
      </c>
      <c r="H850" s="6">
        <f t="shared" ca="1" si="152"/>
        <v>0</v>
      </c>
      <c r="I850" s="6">
        <f ca="1">IFERROR(  MIN(1, VLOOKUP(C850,Vakantie!Z:Z,1,0)   ),0)</f>
        <v>0</v>
      </c>
      <c r="J850" s="6">
        <f t="shared" ca="1" si="155"/>
        <v>0</v>
      </c>
      <c r="K850" s="6">
        <f t="shared" si="156"/>
        <v>0</v>
      </c>
      <c r="L850" s="10">
        <f ca="1">VLOOKUP(C850,Zwangerschapsverlof!$B$66:$B$72,1,1)</f>
        <v>0</v>
      </c>
      <c r="M850" s="10">
        <f ca="1">INDEX(Zwangerschapsverlof!$C$66:$C$72,N850)</f>
        <v>0</v>
      </c>
      <c r="N850" s="89">
        <f ca="1">MATCH(L850,Zwangerschapsverlof!$B$66:$B$72,0)</f>
        <v>1</v>
      </c>
      <c r="O850" s="6">
        <f t="shared" ca="1" si="153"/>
        <v>0</v>
      </c>
      <c r="P850" s="10">
        <f ca="1">VLOOKUP(C850,Zwangerschapsverlof!$B$80:$B$86,1,1)</f>
        <v>0</v>
      </c>
      <c r="Q850" s="10">
        <f ca="1">INDEX(Zwangerschapsverlof!$C$80:$C$86,R850)</f>
        <v>0</v>
      </c>
      <c r="R850" s="89">
        <f ca="1">MATCH(P850,Zwangerschapsverlof!$B$80:$B$86,0)</f>
        <v>1</v>
      </c>
      <c r="S850" s="6">
        <f t="shared" ca="1" si="154"/>
        <v>0</v>
      </c>
      <c r="T850" s="37">
        <f t="shared" ca="1" si="157"/>
        <v>0</v>
      </c>
      <c r="U850" s="49">
        <f t="shared" si="158"/>
        <v>0</v>
      </c>
      <c r="V850" s="37">
        <f ca="1">IF(AND(H850=0,I850=0,O850=1),INDEX(Zwangerschapsverlof!$B$66:$K$72,N850,3+D850),0)</f>
        <v>0</v>
      </c>
      <c r="W850" s="37">
        <f ca="1">IF(AND(H850=0,I850=0,S850=1),INDEX(Zwangerschapsverlof!$B$80:$K$86,R850,3+D850),0)</f>
        <v>0</v>
      </c>
      <c r="X850" s="110">
        <f t="shared" ca="1" si="159"/>
        <v>20</v>
      </c>
    </row>
    <row r="851" spans="2:24">
      <c r="B851" s="48">
        <f t="shared" ca="1" si="150"/>
        <v>45723</v>
      </c>
      <c r="C851" s="10">
        <f t="shared" ca="1" si="160"/>
        <v>45723</v>
      </c>
      <c r="D851" s="6">
        <f t="shared" ca="1" si="151"/>
        <v>5</v>
      </c>
      <c r="E851" s="10">
        <f ca="1">VLOOKUP(C851,Vakantie!O:O,1,1)</f>
        <v>45710</v>
      </c>
      <c r="F851" s="10">
        <f ca="1">INDEX(Vakantie!P:P,MATCH(E851,Vakantie!O:O,0))</f>
        <v>45718</v>
      </c>
      <c r="G851" s="6" t="str">
        <f ca="1">INDEX(Vakantie!Q:Q,MATCH(E851,Vakantie!O:O,0))</f>
        <v>Voorjaar</v>
      </c>
      <c r="H851" s="6">
        <f t="shared" ca="1" si="152"/>
        <v>0</v>
      </c>
      <c r="I851" s="6">
        <f ca="1">IFERROR(  MIN(1, VLOOKUP(C851,Vakantie!Z:Z,1,0)   ),0)</f>
        <v>0</v>
      </c>
      <c r="J851" s="6">
        <f t="shared" ca="1" si="155"/>
        <v>0</v>
      </c>
      <c r="K851" s="6">
        <f t="shared" si="156"/>
        <v>0</v>
      </c>
      <c r="L851" s="10">
        <f ca="1">VLOOKUP(C851,Zwangerschapsverlof!$B$66:$B$72,1,1)</f>
        <v>0</v>
      </c>
      <c r="M851" s="10">
        <f ca="1">INDEX(Zwangerschapsverlof!$C$66:$C$72,N851)</f>
        <v>0</v>
      </c>
      <c r="N851" s="89">
        <f ca="1">MATCH(L851,Zwangerschapsverlof!$B$66:$B$72,0)</f>
        <v>1</v>
      </c>
      <c r="O851" s="6">
        <f t="shared" ca="1" si="153"/>
        <v>0</v>
      </c>
      <c r="P851" s="10">
        <f ca="1">VLOOKUP(C851,Zwangerschapsverlof!$B$80:$B$86,1,1)</f>
        <v>0</v>
      </c>
      <c r="Q851" s="10">
        <f ca="1">INDEX(Zwangerschapsverlof!$C$80:$C$86,R851)</f>
        <v>0</v>
      </c>
      <c r="R851" s="89">
        <f ca="1">MATCH(P851,Zwangerschapsverlof!$B$80:$B$86,0)</f>
        <v>1</v>
      </c>
      <c r="S851" s="6">
        <f t="shared" ca="1" si="154"/>
        <v>0</v>
      </c>
      <c r="T851" s="37">
        <f t="shared" ca="1" si="157"/>
        <v>0</v>
      </c>
      <c r="U851" s="49">
        <f t="shared" si="158"/>
        <v>0</v>
      </c>
      <c r="V851" s="37">
        <f ca="1">IF(AND(H851=0,I851=0,O851=1),INDEX(Zwangerschapsverlof!$B$66:$K$72,N851,3+D851),0)</f>
        <v>0</v>
      </c>
      <c r="W851" s="37">
        <f ca="1">IF(AND(H851=0,I851=0,S851=1),INDEX(Zwangerschapsverlof!$B$80:$K$86,R851,3+D851),0)</f>
        <v>0</v>
      </c>
      <c r="X851" s="110">
        <f t="shared" ca="1" si="159"/>
        <v>20</v>
      </c>
    </row>
    <row r="852" spans="2:24">
      <c r="B852" s="48">
        <f t="shared" ca="1" si="150"/>
        <v>45724</v>
      </c>
      <c r="C852" s="10">
        <f t="shared" ca="1" si="160"/>
        <v>45724</v>
      </c>
      <c r="D852" s="6">
        <f t="shared" ca="1" si="151"/>
        <v>6</v>
      </c>
      <c r="E852" s="10">
        <f ca="1">VLOOKUP(C852,Vakantie!O:O,1,1)</f>
        <v>45710</v>
      </c>
      <c r="F852" s="10">
        <f ca="1">INDEX(Vakantie!P:P,MATCH(E852,Vakantie!O:O,0))</f>
        <v>45718</v>
      </c>
      <c r="G852" s="6" t="str">
        <f ca="1">INDEX(Vakantie!Q:Q,MATCH(E852,Vakantie!O:O,0))</f>
        <v>Voorjaar</v>
      </c>
      <c r="H852" s="6">
        <f t="shared" ca="1" si="152"/>
        <v>0</v>
      </c>
      <c r="I852" s="6">
        <f ca="1">IFERROR(  MIN(1, VLOOKUP(C852,Vakantie!Z:Z,1,0)   ),0)</f>
        <v>0</v>
      </c>
      <c r="J852" s="6">
        <f t="shared" ca="1" si="155"/>
        <v>0</v>
      </c>
      <c r="K852" s="6">
        <f t="shared" si="156"/>
        <v>0</v>
      </c>
      <c r="L852" s="10">
        <f ca="1">VLOOKUP(C852,Zwangerschapsverlof!$B$66:$B$72,1,1)</f>
        <v>0</v>
      </c>
      <c r="M852" s="10">
        <f ca="1">INDEX(Zwangerschapsverlof!$C$66:$C$72,N852)</f>
        <v>0</v>
      </c>
      <c r="N852" s="89">
        <f ca="1">MATCH(L852,Zwangerschapsverlof!$B$66:$B$72,0)</f>
        <v>1</v>
      </c>
      <c r="O852" s="6">
        <f t="shared" ca="1" si="153"/>
        <v>0</v>
      </c>
      <c r="P852" s="10">
        <f ca="1">VLOOKUP(C852,Zwangerschapsverlof!$B$80:$B$86,1,1)</f>
        <v>0</v>
      </c>
      <c r="Q852" s="10">
        <f ca="1">INDEX(Zwangerschapsverlof!$C$80:$C$86,R852)</f>
        <v>0</v>
      </c>
      <c r="R852" s="89">
        <f ca="1">MATCH(P852,Zwangerschapsverlof!$B$80:$B$86,0)</f>
        <v>1</v>
      </c>
      <c r="S852" s="6">
        <f t="shared" ca="1" si="154"/>
        <v>0</v>
      </c>
      <c r="T852" s="37">
        <f t="shared" ca="1" si="157"/>
        <v>0</v>
      </c>
      <c r="U852" s="49">
        <f t="shared" si="158"/>
        <v>0</v>
      </c>
      <c r="V852" s="37">
        <f ca="1">IF(AND(H852=0,I852=0,O852=1),INDEX(Zwangerschapsverlof!$B$66:$K$72,N852,3+D852),0)</f>
        <v>0</v>
      </c>
      <c r="W852" s="37">
        <f ca="1">IF(AND(H852=0,I852=0,S852=1),INDEX(Zwangerschapsverlof!$B$80:$K$86,R852,3+D852),0)</f>
        <v>0</v>
      </c>
      <c r="X852" s="110">
        <f t="shared" ca="1" si="159"/>
        <v>20</v>
      </c>
    </row>
    <row r="853" spans="2:24">
      <c r="B853" s="48">
        <f t="shared" ca="1" si="150"/>
        <v>45725</v>
      </c>
      <c r="C853" s="10">
        <f t="shared" ca="1" si="160"/>
        <v>45725</v>
      </c>
      <c r="D853" s="6">
        <f t="shared" ca="1" si="151"/>
        <v>7</v>
      </c>
      <c r="E853" s="10">
        <f ca="1">VLOOKUP(C853,Vakantie!O:O,1,1)</f>
        <v>45710</v>
      </c>
      <c r="F853" s="10">
        <f ca="1">INDEX(Vakantie!P:P,MATCH(E853,Vakantie!O:O,0))</f>
        <v>45718</v>
      </c>
      <c r="G853" s="6" t="str">
        <f ca="1">INDEX(Vakantie!Q:Q,MATCH(E853,Vakantie!O:O,0))</f>
        <v>Voorjaar</v>
      </c>
      <c r="H853" s="6">
        <f t="shared" ca="1" si="152"/>
        <v>0</v>
      </c>
      <c r="I853" s="6">
        <f ca="1">IFERROR(  MIN(1, VLOOKUP(C853,Vakantie!Z:Z,1,0)   ),0)</f>
        <v>0</v>
      </c>
      <c r="J853" s="6">
        <f t="shared" ca="1" si="155"/>
        <v>0</v>
      </c>
      <c r="K853" s="6">
        <f t="shared" si="156"/>
        <v>0</v>
      </c>
      <c r="L853" s="10">
        <f ca="1">VLOOKUP(C853,Zwangerschapsverlof!$B$66:$B$72,1,1)</f>
        <v>0</v>
      </c>
      <c r="M853" s="10">
        <f ca="1">INDEX(Zwangerschapsverlof!$C$66:$C$72,N853)</f>
        <v>0</v>
      </c>
      <c r="N853" s="89">
        <f ca="1">MATCH(L853,Zwangerschapsverlof!$B$66:$B$72,0)</f>
        <v>1</v>
      </c>
      <c r="O853" s="6">
        <f t="shared" ca="1" si="153"/>
        <v>0</v>
      </c>
      <c r="P853" s="10">
        <f ca="1">VLOOKUP(C853,Zwangerschapsverlof!$B$80:$B$86,1,1)</f>
        <v>0</v>
      </c>
      <c r="Q853" s="10">
        <f ca="1">INDEX(Zwangerschapsverlof!$C$80:$C$86,R853)</f>
        <v>0</v>
      </c>
      <c r="R853" s="89">
        <f ca="1">MATCH(P853,Zwangerschapsverlof!$B$80:$B$86,0)</f>
        <v>1</v>
      </c>
      <c r="S853" s="6">
        <f t="shared" ca="1" si="154"/>
        <v>0</v>
      </c>
      <c r="T853" s="37">
        <f t="shared" ca="1" si="157"/>
        <v>0</v>
      </c>
      <c r="U853" s="49">
        <f t="shared" si="158"/>
        <v>0</v>
      </c>
      <c r="V853" s="37">
        <f ca="1">IF(AND(H853=0,I853=0,O853=1),INDEX(Zwangerschapsverlof!$B$66:$K$72,N853,3+D853),0)</f>
        <v>0</v>
      </c>
      <c r="W853" s="37">
        <f ca="1">IF(AND(H853=0,I853=0,S853=1),INDEX(Zwangerschapsverlof!$B$80:$K$86,R853,3+D853),0)</f>
        <v>0</v>
      </c>
      <c r="X853" s="110">
        <f t="shared" ca="1" si="159"/>
        <v>20</v>
      </c>
    </row>
    <row r="854" spans="2:24">
      <c r="B854" s="48">
        <f t="shared" ca="1" si="150"/>
        <v>45726</v>
      </c>
      <c r="C854" s="10">
        <f t="shared" ca="1" si="160"/>
        <v>45726</v>
      </c>
      <c r="D854" s="6">
        <f t="shared" ca="1" si="151"/>
        <v>1</v>
      </c>
      <c r="E854" s="10">
        <f ca="1">VLOOKUP(C854,Vakantie!O:O,1,1)</f>
        <v>45710</v>
      </c>
      <c r="F854" s="10">
        <f ca="1">INDEX(Vakantie!P:P,MATCH(E854,Vakantie!O:O,0))</f>
        <v>45718</v>
      </c>
      <c r="G854" s="6" t="str">
        <f ca="1">INDEX(Vakantie!Q:Q,MATCH(E854,Vakantie!O:O,0))</f>
        <v>Voorjaar</v>
      </c>
      <c r="H854" s="6">
        <f t="shared" ca="1" si="152"/>
        <v>0</v>
      </c>
      <c r="I854" s="6">
        <f ca="1">IFERROR(  MIN(1, VLOOKUP(C854,Vakantie!Z:Z,1,0)   ),0)</f>
        <v>0</v>
      </c>
      <c r="J854" s="6">
        <f t="shared" ca="1" si="155"/>
        <v>0</v>
      </c>
      <c r="K854" s="6">
        <f t="shared" si="156"/>
        <v>0</v>
      </c>
      <c r="L854" s="10">
        <f ca="1">VLOOKUP(C854,Zwangerschapsverlof!$B$66:$B$72,1,1)</f>
        <v>0</v>
      </c>
      <c r="M854" s="10">
        <f ca="1">INDEX(Zwangerschapsverlof!$C$66:$C$72,N854)</f>
        <v>0</v>
      </c>
      <c r="N854" s="89">
        <f ca="1">MATCH(L854,Zwangerschapsverlof!$B$66:$B$72,0)</f>
        <v>1</v>
      </c>
      <c r="O854" s="6">
        <f t="shared" ca="1" si="153"/>
        <v>0</v>
      </c>
      <c r="P854" s="10">
        <f ca="1">VLOOKUP(C854,Zwangerschapsverlof!$B$80:$B$86,1,1)</f>
        <v>0</v>
      </c>
      <c r="Q854" s="10">
        <f ca="1">INDEX(Zwangerschapsverlof!$C$80:$C$86,R854)</f>
        <v>0</v>
      </c>
      <c r="R854" s="89">
        <f ca="1">MATCH(P854,Zwangerschapsverlof!$B$80:$B$86,0)</f>
        <v>1</v>
      </c>
      <c r="S854" s="6">
        <f t="shared" ca="1" si="154"/>
        <v>0</v>
      </c>
      <c r="T854" s="37">
        <f t="shared" ca="1" si="157"/>
        <v>0</v>
      </c>
      <c r="U854" s="49">
        <f t="shared" si="158"/>
        <v>0</v>
      </c>
      <c r="V854" s="37">
        <f ca="1">IF(AND(H854=0,I854=0,O854=1),INDEX(Zwangerschapsverlof!$B$66:$K$72,N854,3+D854),0)</f>
        <v>0</v>
      </c>
      <c r="W854" s="37">
        <f ca="1">IF(AND(H854=0,I854=0,S854=1),INDEX(Zwangerschapsverlof!$B$80:$K$86,R854,3+D854),0)</f>
        <v>0</v>
      </c>
      <c r="X854" s="110">
        <f t="shared" ca="1" si="159"/>
        <v>20</v>
      </c>
    </row>
    <row r="855" spans="2:24">
      <c r="B855" s="48">
        <f t="shared" ca="1" si="150"/>
        <v>45727</v>
      </c>
      <c r="C855" s="10">
        <f t="shared" ca="1" si="160"/>
        <v>45727</v>
      </c>
      <c r="D855" s="6">
        <f t="shared" ca="1" si="151"/>
        <v>2</v>
      </c>
      <c r="E855" s="10">
        <f ca="1">VLOOKUP(C855,Vakantie!O:O,1,1)</f>
        <v>45710</v>
      </c>
      <c r="F855" s="10">
        <f ca="1">INDEX(Vakantie!P:P,MATCH(E855,Vakantie!O:O,0))</f>
        <v>45718</v>
      </c>
      <c r="G855" s="6" t="str">
        <f ca="1">INDEX(Vakantie!Q:Q,MATCH(E855,Vakantie!O:O,0))</f>
        <v>Voorjaar</v>
      </c>
      <c r="H855" s="6">
        <f t="shared" ca="1" si="152"/>
        <v>0</v>
      </c>
      <c r="I855" s="6">
        <f ca="1">IFERROR(  MIN(1, VLOOKUP(C855,Vakantie!Z:Z,1,0)   ),0)</f>
        <v>0</v>
      </c>
      <c r="J855" s="6">
        <f t="shared" ca="1" si="155"/>
        <v>0</v>
      </c>
      <c r="K855" s="6">
        <f t="shared" si="156"/>
        <v>0</v>
      </c>
      <c r="L855" s="10">
        <f ca="1">VLOOKUP(C855,Zwangerschapsverlof!$B$66:$B$72,1,1)</f>
        <v>0</v>
      </c>
      <c r="M855" s="10">
        <f ca="1">INDEX(Zwangerschapsverlof!$C$66:$C$72,N855)</f>
        <v>0</v>
      </c>
      <c r="N855" s="89">
        <f ca="1">MATCH(L855,Zwangerschapsverlof!$B$66:$B$72,0)</f>
        <v>1</v>
      </c>
      <c r="O855" s="6">
        <f t="shared" ca="1" si="153"/>
        <v>0</v>
      </c>
      <c r="P855" s="10">
        <f ca="1">VLOOKUP(C855,Zwangerschapsverlof!$B$80:$B$86,1,1)</f>
        <v>0</v>
      </c>
      <c r="Q855" s="10">
        <f ca="1">INDEX(Zwangerschapsverlof!$C$80:$C$86,R855)</f>
        <v>0</v>
      </c>
      <c r="R855" s="89">
        <f ca="1">MATCH(P855,Zwangerschapsverlof!$B$80:$B$86,0)</f>
        <v>1</v>
      </c>
      <c r="S855" s="6">
        <f t="shared" ca="1" si="154"/>
        <v>0</v>
      </c>
      <c r="T855" s="37">
        <f t="shared" ca="1" si="157"/>
        <v>0</v>
      </c>
      <c r="U855" s="49">
        <f t="shared" si="158"/>
        <v>0</v>
      </c>
      <c r="V855" s="37">
        <f ca="1">IF(AND(H855=0,I855=0,O855=1),INDEX(Zwangerschapsverlof!$B$66:$K$72,N855,3+D855),0)</f>
        <v>0</v>
      </c>
      <c r="W855" s="37">
        <f ca="1">IF(AND(H855=0,I855=0,S855=1),INDEX(Zwangerschapsverlof!$B$80:$K$86,R855,3+D855),0)</f>
        <v>0</v>
      </c>
      <c r="X855" s="110">
        <f t="shared" ca="1" si="159"/>
        <v>20</v>
      </c>
    </row>
    <row r="856" spans="2:24">
      <c r="B856" s="48">
        <f t="shared" ca="1" si="150"/>
        <v>45728</v>
      </c>
      <c r="C856" s="10">
        <f t="shared" ca="1" si="160"/>
        <v>45728</v>
      </c>
      <c r="D856" s="6">
        <f t="shared" ca="1" si="151"/>
        <v>3</v>
      </c>
      <c r="E856" s="10">
        <f ca="1">VLOOKUP(C856,Vakantie!O:O,1,1)</f>
        <v>45710</v>
      </c>
      <c r="F856" s="10">
        <f ca="1">INDEX(Vakantie!P:P,MATCH(E856,Vakantie!O:O,0))</f>
        <v>45718</v>
      </c>
      <c r="G856" s="6" t="str">
        <f ca="1">INDEX(Vakantie!Q:Q,MATCH(E856,Vakantie!O:O,0))</f>
        <v>Voorjaar</v>
      </c>
      <c r="H856" s="6">
        <f t="shared" ca="1" si="152"/>
        <v>0</v>
      </c>
      <c r="I856" s="6">
        <f ca="1">IFERROR(  MIN(1, VLOOKUP(C856,Vakantie!Z:Z,1,0)   ),0)</f>
        <v>0</v>
      </c>
      <c r="J856" s="6">
        <f t="shared" ca="1" si="155"/>
        <v>0</v>
      </c>
      <c r="K856" s="6">
        <f t="shared" si="156"/>
        <v>0</v>
      </c>
      <c r="L856" s="10">
        <f ca="1">VLOOKUP(C856,Zwangerschapsverlof!$B$66:$B$72,1,1)</f>
        <v>0</v>
      </c>
      <c r="M856" s="10">
        <f ca="1">INDEX(Zwangerschapsverlof!$C$66:$C$72,N856)</f>
        <v>0</v>
      </c>
      <c r="N856" s="89">
        <f ca="1">MATCH(L856,Zwangerschapsverlof!$B$66:$B$72,0)</f>
        <v>1</v>
      </c>
      <c r="O856" s="6">
        <f t="shared" ca="1" si="153"/>
        <v>0</v>
      </c>
      <c r="P856" s="10">
        <f ca="1">VLOOKUP(C856,Zwangerschapsverlof!$B$80:$B$86,1,1)</f>
        <v>0</v>
      </c>
      <c r="Q856" s="10">
        <f ca="1">INDEX(Zwangerschapsverlof!$C$80:$C$86,R856)</f>
        <v>0</v>
      </c>
      <c r="R856" s="89">
        <f ca="1">MATCH(P856,Zwangerschapsverlof!$B$80:$B$86,0)</f>
        <v>1</v>
      </c>
      <c r="S856" s="6">
        <f t="shared" ca="1" si="154"/>
        <v>0</v>
      </c>
      <c r="T856" s="37">
        <f t="shared" ca="1" si="157"/>
        <v>0</v>
      </c>
      <c r="U856" s="49">
        <f t="shared" si="158"/>
        <v>0</v>
      </c>
      <c r="V856" s="37">
        <f ca="1">IF(AND(H856=0,I856=0,O856=1),INDEX(Zwangerschapsverlof!$B$66:$K$72,N856,3+D856),0)</f>
        <v>0</v>
      </c>
      <c r="W856" s="37">
        <f ca="1">IF(AND(H856=0,I856=0,S856=1),INDEX(Zwangerschapsverlof!$B$80:$K$86,R856,3+D856),0)</f>
        <v>0</v>
      </c>
      <c r="X856" s="110">
        <f t="shared" ca="1" si="159"/>
        <v>20</v>
      </c>
    </row>
    <row r="857" spans="2:24">
      <c r="B857" s="48">
        <f t="shared" ca="1" si="150"/>
        <v>45729</v>
      </c>
      <c r="C857" s="10">
        <f t="shared" ca="1" si="160"/>
        <v>45729</v>
      </c>
      <c r="D857" s="6">
        <f t="shared" ca="1" si="151"/>
        <v>4</v>
      </c>
      <c r="E857" s="10">
        <f ca="1">VLOOKUP(C857,Vakantie!O:O,1,1)</f>
        <v>45710</v>
      </c>
      <c r="F857" s="10">
        <f ca="1">INDEX(Vakantie!P:P,MATCH(E857,Vakantie!O:O,0))</f>
        <v>45718</v>
      </c>
      <c r="G857" s="6" t="str">
        <f ca="1">INDEX(Vakantie!Q:Q,MATCH(E857,Vakantie!O:O,0))</f>
        <v>Voorjaar</v>
      </c>
      <c r="H857" s="6">
        <f t="shared" ca="1" si="152"/>
        <v>0</v>
      </c>
      <c r="I857" s="6">
        <f ca="1">IFERROR(  MIN(1, VLOOKUP(C857,Vakantie!Z:Z,1,0)   ),0)</f>
        <v>0</v>
      </c>
      <c r="J857" s="6">
        <f t="shared" ca="1" si="155"/>
        <v>0</v>
      </c>
      <c r="K857" s="6">
        <f t="shared" si="156"/>
        <v>0</v>
      </c>
      <c r="L857" s="10">
        <f ca="1">VLOOKUP(C857,Zwangerschapsverlof!$B$66:$B$72,1,1)</f>
        <v>0</v>
      </c>
      <c r="M857" s="10">
        <f ca="1">INDEX(Zwangerschapsverlof!$C$66:$C$72,N857)</f>
        <v>0</v>
      </c>
      <c r="N857" s="89">
        <f ca="1">MATCH(L857,Zwangerschapsverlof!$B$66:$B$72,0)</f>
        <v>1</v>
      </c>
      <c r="O857" s="6">
        <f t="shared" ca="1" si="153"/>
        <v>0</v>
      </c>
      <c r="P857" s="10">
        <f ca="1">VLOOKUP(C857,Zwangerschapsverlof!$B$80:$B$86,1,1)</f>
        <v>0</v>
      </c>
      <c r="Q857" s="10">
        <f ca="1">INDEX(Zwangerschapsverlof!$C$80:$C$86,R857)</f>
        <v>0</v>
      </c>
      <c r="R857" s="89">
        <f ca="1">MATCH(P857,Zwangerschapsverlof!$B$80:$B$86,0)</f>
        <v>1</v>
      </c>
      <c r="S857" s="6">
        <f t="shared" ca="1" si="154"/>
        <v>0</v>
      </c>
      <c r="T857" s="37">
        <f t="shared" ca="1" si="157"/>
        <v>0</v>
      </c>
      <c r="U857" s="49">
        <f t="shared" si="158"/>
        <v>0</v>
      </c>
      <c r="V857" s="37">
        <f ca="1">IF(AND(H857=0,I857=0,O857=1),INDEX(Zwangerschapsverlof!$B$66:$K$72,N857,3+D857),0)</f>
        <v>0</v>
      </c>
      <c r="W857" s="37">
        <f ca="1">IF(AND(H857=0,I857=0,S857=1),INDEX(Zwangerschapsverlof!$B$80:$K$86,R857,3+D857),0)</f>
        <v>0</v>
      </c>
      <c r="X857" s="110">
        <f t="shared" ca="1" si="159"/>
        <v>20</v>
      </c>
    </row>
    <row r="858" spans="2:24">
      <c r="B858" s="48">
        <f t="shared" ca="1" si="150"/>
        <v>45730</v>
      </c>
      <c r="C858" s="10">
        <f t="shared" ca="1" si="160"/>
        <v>45730</v>
      </c>
      <c r="D858" s="6">
        <f t="shared" ca="1" si="151"/>
        <v>5</v>
      </c>
      <c r="E858" s="10">
        <f ca="1">VLOOKUP(C858,Vakantie!O:O,1,1)</f>
        <v>45710</v>
      </c>
      <c r="F858" s="10">
        <f ca="1">INDEX(Vakantie!P:P,MATCH(E858,Vakantie!O:O,0))</f>
        <v>45718</v>
      </c>
      <c r="G858" s="6" t="str">
        <f ca="1">INDEX(Vakantie!Q:Q,MATCH(E858,Vakantie!O:O,0))</f>
        <v>Voorjaar</v>
      </c>
      <c r="H858" s="6">
        <f t="shared" ca="1" si="152"/>
        <v>0</v>
      </c>
      <c r="I858" s="6">
        <f ca="1">IFERROR(  MIN(1, VLOOKUP(C858,Vakantie!Z:Z,1,0)   ),0)</f>
        <v>0</v>
      </c>
      <c r="J858" s="6">
        <f t="shared" ca="1" si="155"/>
        <v>0</v>
      </c>
      <c r="K858" s="6">
        <f t="shared" si="156"/>
        <v>0</v>
      </c>
      <c r="L858" s="10">
        <f ca="1">VLOOKUP(C858,Zwangerschapsverlof!$B$66:$B$72,1,1)</f>
        <v>0</v>
      </c>
      <c r="M858" s="10">
        <f ca="1">INDEX(Zwangerschapsverlof!$C$66:$C$72,N858)</f>
        <v>0</v>
      </c>
      <c r="N858" s="89">
        <f ca="1">MATCH(L858,Zwangerschapsverlof!$B$66:$B$72,0)</f>
        <v>1</v>
      </c>
      <c r="O858" s="6">
        <f t="shared" ca="1" si="153"/>
        <v>0</v>
      </c>
      <c r="P858" s="10">
        <f ca="1">VLOOKUP(C858,Zwangerschapsverlof!$B$80:$B$86,1,1)</f>
        <v>0</v>
      </c>
      <c r="Q858" s="10">
        <f ca="1">INDEX(Zwangerschapsverlof!$C$80:$C$86,R858)</f>
        <v>0</v>
      </c>
      <c r="R858" s="89">
        <f ca="1">MATCH(P858,Zwangerschapsverlof!$B$80:$B$86,0)</f>
        <v>1</v>
      </c>
      <c r="S858" s="6">
        <f t="shared" ca="1" si="154"/>
        <v>0</v>
      </c>
      <c r="T858" s="37">
        <f t="shared" ca="1" si="157"/>
        <v>0</v>
      </c>
      <c r="U858" s="49">
        <f t="shared" si="158"/>
        <v>0</v>
      </c>
      <c r="V858" s="37">
        <f ca="1">IF(AND(H858=0,I858=0,O858=1),INDEX(Zwangerschapsverlof!$B$66:$K$72,N858,3+D858),0)</f>
        <v>0</v>
      </c>
      <c r="W858" s="37">
        <f ca="1">IF(AND(H858=0,I858=0,S858=1),INDEX(Zwangerschapsverlof!$B$80:$K$86,R858,3+D858),0)</f>
        <v>0</v>
      </c>
      <c r="X858" s="110">
        <f t="shared" ca="1" si="159"/>
        <v>20</v>
      </c>
    </row>
    <row r="859" spans="2:24">
      <c r="B859" s="48">
        <f t="shared" ca="1" si="150"/>
        <v>45731</v>
      </c>
      <c r="C859" s="10">
        <f t="shared" ca="1" si="160"/>
        <v>45731</v>
      </c>
      <c r="D859" s="6">
        <f t="shared" ca="1" si="151"/>
        <v>6</v>
      </c>
      <c r="E859" s="10">
        <f ca="1">VLOOKUP(C859,Vakantie!O:O,1,1)</f>
        <v>45710</v>
      </c>
      <c r="F859" s="10">
        <f ca="1">INDEX(Vakantie!P:P,MATCH(E859,Vakantie!O:O,0))</f>
        <v>45718</v>
      </c>
      <c r="G859" s="6" t="str">
        <f ca="1">INDEX(Vakantie!Q:Q,MATCH(E859,Vakantie!O:O,0))</f>
        <v>Voorjaar</v>
      </c>
      <c r="H859" s="6">
        <f t="shared" ca="1" si="152"/>
        <v>0</v>
      </c>
      <c r="I859" s="6">
        <f ca="1">IFERROR(  MIN(1, VLOOKUP(C859,Vakantie!Z:Z,1,0)   ),0)</f>
        <v>0</v>
      </c>
      <c r="J859" s="6">
        <f t="shared" ca="1" si="155"/>
        <v>0</v>
      </c>
      <c r="K859" s="6">
        <f t="shared" si="156"/>
        <v>0</v>
      </c>
      <c r="L859" s="10">
        <f ca="1">VLOOKUP(C859,Zwangerschapsverlof!$B$66:$B$72,1,1)</f>
        <v>0</v>
      </c>
      <c r="M859" s="10">
        <f ca="1">INDEX(Zwangerschapsverlof!$C$66:$C$72,N859)</f>
        <v>0</v>
      </c>
      <c r="N859" s="89">
        <f ca="1">MATCH(L859,Zwangerschapsverlof!$B$66:$B$72,0)</f>
        <v>1</v>
      </c>
      <c r="O859" s="6">
        <f t="shared" ca="1" si="153"/>
        <v>0</v>
      </c>
      <c r="P859" s="10">
        <f ca="1">VLOOKUP(C859,Zwangerschapsverlof!$B$80:$B$86,1,1)</f>
        <v>0</v>
      </c>
      <c r="Q859" s="10">
        <f ca="1">INDEX(Zwangerschapsverlof!$C$80:$C$86,R859)</f>
        <v>0</v>
      </c>
      <c r="R859" s="89">
        <f ca="1">MATCH(P859,Zwangerschapsverlof!$B$80:$B$86,0)</f>
        <v>1</v>
      </c>
      <c r="S859" s="6">
        <f t="shared" ca="1" si="154"/>
        <v>0</v>
      </c>
      <c r="T859" s="37">
        <f t="shared" ca="1" si="157"/>
        <v>0</v>
      </c>
      <c r="U859" s="49">
        <f t="shared" si="158"/>
        <v>0</v>
      </c>
      <c r="V859" s="37">
        <f ca="1">IF(AND(H859=0,I859=0,O859=1),INDEX(Zwangerschapsverlof!$B$66:$K$72,N859,3+D859),0)</f>
        <v>0</v>
      </c>
      <c r="W859" s="37">
        <f ca="1">IF(AND(H859=0,I859=0,S859=1),INDEX(Zwangerschapsverlof!$B$80:$K$86,R859,3+D859),0)</f>
        <v>0</v>
      </c>
      <c r="X859" s="110">
        <f t="shared" ca="1" si="159"/>
        <v>20</v>
      </c>
    </row>
    <row r="860" spans="2:24">
      <c r="B860" s="48">
        <f t="shared" ca="1" si="150"/>
        <v>45732</v>
      </c>
      <c r="C860" s="10">
        <f t="shared" ca="1" si="160"/>
        <v>45732</v>
      </c>
      <c r="D860" s="6">
        <f t="shared" ca="1" si="151"/>
        <v>7</v>
      </c>
      <c r="E860" s="10">
        <f ca="1">VLOOKUP(C860,Vakantie!O:O,1,1)</f>
        <v>45710</v>
      </c>
      <c r="F860" s="10">
        <f ca="1">INDEX(Vakantie!P:P,MATCH(E860,Vakantie!O:O,0))</f>
        <v>45718</v>
      </c>
      <c r="G860" s="6" t="str">
        <f ca="1">INDEX(Vakantie!Q:Q,MATCH(E860,Vakantie!O:O,0))</f>
        <v>Voorjaar</v>
      </c>
      <c r="H860" s="6">
        <f t="shared" ca="1" si="152"/>
        <v>0</v>
      </c>
      <c r="I860" s="6">
        <f ca="1">IFERROR(  MIN(1, VLOOKUP(C860,Vakantie!Z:Z,1,0)   ),0)</f>
        <v>0</v>
      </c>
      <c r="J860" s="6">
        <f t="shared" ca="1" si="155"/>
        <v>0</v>
      </c>
      <c r="K860" s="6">
        <f t="shared" si="156"/>
        <v>0</v>
      </c>
      <c r="L860" s="10">
        <f ca="1">VLOOKUP(C860,Zwangerschapsverlof!$B$66:$B$72,1,1)</f>
        <v>0</v>
      </c>
      <c r="M860" s="10">
        <f ca="1">INDEX(Zwangerschapsverlof!$C$66:$C$72,N860)</f>
        <v>0</v>
      </c>
      <c r="N860" s="89">
        <f ca="1">MATCH(L860,Zwangerschapsverlof!$B$66:$B$72,0)</f>
        <v>1</v>
      </c>
      <c r="O860" s="6">
        <f t="shared" ca="1" si="153"/>
        <v>0</v>
      </c>
      <c r="P860" s="10">
        <f ca="1">VLOOKUP(C860,Zwangerschapsverlof!$B$80:$B$86,1,1)</f>
        <v>0</v>
      </c>
      <c r="Q860" s="10">
        <f ca="1">INDEX(Zwangerschapsverlof!$C$80:$C$86,R860)</f>
        <v>0</v>
      </c>
      <c r="R860" s="89">
        <f ca="1">MATCH(P860,Zwangerschapsverlof!$B$80:$B$86,0)</f>
        <v>1</v>
      </c>
      <c r="S860" s="6">
        <f t="shared" ca="1" si="154"/>
        <v>0</v>
      </c>
      <c r="T860" s="37">
        <f t="shared" ca="1" si="157"/>
        <v>0</v>
      </c>
      <c r="U860" s="49">
        <f t="shared" si="158"/>
        <v>0</v>
      </c>
      <c r="V860" s="37">
        <f ca="1">IF(AND(H860=0,I860=0,O860=1),INDEX(Zwangerschapsverlof!$B$66:$K$72,N860,3+D860),0)</f>
        <v>0</v>
      </c>
      <c r="W860" s="37">
        <f ca="1">IF(AND(H860=0,I860=0,S860=1),INDEX(Zwangerschapsverlof!$B$80:$K$86,R860,3+D860),0)</f>
        <v>0</v>
      </c>
      <c r="X860" s="110">
        <f t="shared" ca="1" si="159"/>
        <v>20</v>
      </c>
    </row>
    <row r="861" spans="2:24">
      <c r="B861" s="48">
        <f t="shared" ref="B861:B911" ca="1" si="161">C861</f>
        <v>45733</v>
      </c>
      <c r="C861" s="10">
        <f t="shared" ca="1" si="160"/>
        <v>45733</v>
      </c>
      <c r="D861" s="6">
        <f t="shared" ref="D861:D911" ca="1" si="162">WEEKDAY(C861,11)</f>
        <v>1</v>
      </c>
      <c r="E861" s="10">
        <f ca="1">VLOOKUP(C861,Vakantie!O:O,1,1)</f>
        <v>45710</v>
      </c>
      <c r="F861" s="10">
        <f ca="1">INDEX(Vakantie!P:P,MATCH(E861,Vakantie!O:O,0))</f>
        <v>45718</v>
      </c>
      <c r="G861" s="6" t="str">
        <f ca="1">INDEX(Vakantie!Q:Q,MATCH(E861,Vakantie!O:O,0))</f>
        <v>Voorjaar</v>
      </c>
      <c r="H861" s="6">
        <f t="shared" ref="H861:H911" ca="1" si="163">IF(AND(C861&gt;=E861,C861&lt;=F861),1,0)</f>
        <v>0</v>
      </c>
      <c r="I861" s="6">
        <f ca="1">IFERROR(  MIN(1, VLOOKUP(C861,Vakantie!Z:Z,1,0)   ),0)</f>
        <v>0</v>
      </c>
      <c r="J861" s="6">
        <f t="shared" ca="1" si="155"/>
        <v>0</v>
      </c>
      <c r="K861" s="6">
        <f t="shared" si="156"/>
        <v>0</v>
      </c>
      <c r="L861" s="10">
        <f ca="1">VLOOKUP(C861,Zwangerschapsverlof!$B$66:$B$72,1,1)</f>
        <v>0</v>
      </c>
      <c r="M861" s="10">
        <f ca="1">INDEX(Zwangerschapsverlof!$C$66:$C$72,N861)</f>
        <v>0</v>
      </c>
      <c r="N861" s="89">
        <f ca="1">MATCH(L861,Zwangerschapsverlof!$B$66:$B$72,0)</f>
        <v>1</v>
      </c>
      <c r="O861" s="6">
        <f t="shared" ref="O861:O911" ca="1" si="164">IF(AND(C861&gt;=L861,C861&lt;=M861),1,0)</f>
        <v>0</v>
      </c>
      <c r="P861" s="10">
        <f ca="1">VLOOKUP(C861,Zwangerschapsverlof!$B$80:$B$86,1,1)</f>
        <v>0</v>
      </c>
      <c r="Q861" s="10">
        <f ca="1">INDEX(Zwangerschapsverlof!$C$80:$C$86,R861)</f>
        <v>0</v>
      </c>
      <c r="R861" s="89">
        <f ca="1">MATCH(P861,Zwangerschapsverlof!$B$80:$B$86,0)</f>
        <v>1</v>
      </c>
      <c r="S861" s="6">
        <f t="shared" ref="S861:S911" ca="1" si="165">IF(AND(C861&gt;=P861,C861&lt;=Q861),1,0)</f>
        <v>0</v>
      </c>
      <c r="T861" s="37">
        <f t="shared" ca="1" si="157"/>
        <v>0</v>
      </c>
      <c r="U861" s="49">
        <f t="shared" si="158"/>
        <v>0</v>
      </c>
      <c r="V861" s="37">
        <f ca="1">IF(AND(H861=0,I861=0,O861=1),INDEX(Zwangerschapsverlof!$B$66:$K$72,N861,3+D861),0)</f>
        <v>0</v>
      </c>
      <c r="W861" s="37">
        <f ca="1">IF(AND(H861=0,I861=0,S861=1),INDEX(Zwangerschapsverlof!$B$80:$K$86,R861,3+D861),0)</f>
        <v>0</v>
      </c>
      <c r="X861" s="110">
        <f t="shared" ca="1" si="159"/>
        <v>20</v>
      </c>
    </row>
    <row r="862" spans="2:24">
      <c r="B862" s="48">
        <f t="shared" ca="1" si="161"/>
        <v>45734</v>
      </c>
      <c r="C862" s="10">
        <f t="shared" ca="1" si="160"/>
        <v>45734</v>
      </c>
      <c r="D862" s="6">
        <f t="shared" ca="1" si="162"/>
        <v>2</v>
      </c>
      <c r="E862" s="10">
        <f ca="1">VLOOKUP(C862,Vakantie!O:O,1,1)</f>
        <v>45710</v>
      </c>
      <c r="F862" s="10">
        <f ca="1">INDEX(Vakantie!P:P,MATCH(E862,Vakantie!O:O,0))</f>
        <v>45718</v>
      </c>
      <c r="G862" s="6" t="str">
        <f ca="1">INDEX(Vakantie!Q:Q,MATCH(E862,Vakantie!O:O,0))</f>
        <v>Voorjaar</v>
      </c>
      <c r="H862" s="6">
        <f t="shared" ca="1" si="163"/>
        <v>0</v>
      </c>
      <c r="I862" s="6">
        <f ca="1">IFERROR(  MIN(1, VLOOKUP(C862,Vakantie!Z:Z,1,0)   ),0)</f>
        <v>0</v>
      </c>
      <c r="J862" s="6">
        <f t="shared" ca="1" si="155"/>
        <v>0</v>
      </c>
      <c r="K862" s="6">
        <f t="shared" si="156"/>
        <v>0</v>
      </c>
      <c r="L862" s="10">
        <f ca="1">VLOOKUP(C862,Zwangerschapsverlof!$B$66:$B$72,1,1)</f>
        <v>0</v>
      </c>
      <c r="M862" s="10">
        <f ca="1">INDEX(Zwangerschapsverlof!$C$66:$C$72,N862)</f>
        <v>0</v>
      </c>
      <c r="N862" s="89">
        <f ca="1">MATCH(L862,Zwangerschapsverlof!$B$66:$B$72,0)</f>
        <v>1</v>
      </c>
      <c r="O862" s="6">
        <f t="shared" ca="1" si="164"/>
        <v>0</v>
      </c>
      <c r="P862" s="10">
        <f ca="1">VLOOKUP(C862,Zwangerschapsverlof!$B$80:$B$86,1,1)</f>
        <v>0</v>
      </c>
      <c r="Q862" s="10">
        <f ca="1">INDEX(Zwangerschapsverlof!$C$80:$C$86,R862)</f>
        <v>0</v>
      </c>
      <c r="R862" s="89">
        <f ca="1">MATCH(P862,Zwangerschapsverlof!$B$80:$B$86,0)</f>
        <v>1</v>
      </c>
      <c r="S862" s="6">
        <f t="shared" ca="1" si="165"/>
        <v>0</v>
      </c>
      <c r="T862" s="37">
        <f t="shared" ca="1" si="157"/>
        <v>0</v>
      </c>
      <c r="U862" s="49">
        <f t="shared" si="158"/>
        <v>0</v>
      </c>
      <c r="V862" s="37">
        <f ca="1">IF(AND(H862=0,I862=0,O862=1),INDEX(Zwangerschapsverlof!$B$66:$K$72,N862,3+D862),0)</f>
        <v>0</v>
      </c>
      <c r="W862" s="37">
        <f ca="1">IF(AND(H862=0,I862=0,S862=1),INDEX(Zwangerschapsverlof!$B$80:$K$86,R862,3+D862),0)</f>
        <v>0</v>
      </c>
      <c r="X862" s="110">
        <f t="shared" ca="1" si="159"/>
        <v>20</v>
      </c>
    </row>
    <row r="863" spans="2:24">
      <c r="B863" s="48">
        <f t="shared" ca="1" si="161"/>
        <v>45735</v>
      </c>
      <c r="C863" s="10">
        <f t="shared" ca="1" si="160"/>
        <v>45735</v>
      </c>
      <c r="D863" s="6">
        <f t="shared" ca="1" si="162"/>
        <v>3</v>
      </c>
      <c r="E863" s="10">
        <f ca="1">VLOOKUP(C863,Vakantie!O:O,1,1)</f>
        <v>45710</v>
      </c>
      <c r="F863" s="10">
        <f ca="1">INDEX(Vakantie!P:P,MATCH(E863,Vakantie!O:O,0))</f>
        <v>45718</v>
      </c>
      <c r="G863" s="6" t="str">
        <f ca="1">INDEX(Vakantie!Q:Q,MATCH(E863,Vakantie!O:O,0))</f>
        <v>Voorjaar</v>
      </c>
      <c r="H863" s="6">
        <f t="shared" ca="1" si="163"/>
        <v>0</v>
      </c>
      <c r="I863" s="6">
        <f ca="1">IFERROR(  MIN(1, VLOOKUP(C863,Vakantie!Z:Z,1,0)   ),0)</f>
        <v>0</v>
      </c>
      <c r="J863" s="6">
        <f t="shared" ca="1" si="155"/>
        <v>0</v>
      </c>
      <c r="K863" s="6">
        <f t="shared" si="156"/>
        <v>0</v>
      </c>
      <c r="L863" s="10">
        <f ca="1">VLOOKUP(C863,Zwangerschapsverlof!$B$66:$B$72,1,1)</f>
        <v>0</v>
      </c>
      <c r="M863" s="10">
        <f ca="1">INDEX(Zwangerschapsverlof!$C$66:$C$72,N863)</f>
        <v>0</v>
      </c>
      <c r="N863" s="89">
        <f ca="1">MATCH(L863,Zwangerschapsverlof!$B$66:$B$72,0)</f>
        <v>1</v>
      </c>
      <c r="O863" s="6">
        <f t="shared" ca="1" si="164"/>
        <v>0</v>
      </c>
      <c r="P863" s="10">
        <f ca="1">VLOOKUP(C863,Zwangerschapsverlof!$B$80:$B$86,1,1)</f>
        <v>0</v>
      </c>
      <c r="Q863" s="10">
        <f ca="1">INDEX(Zwangerschapsverlof!$C$80:$C$86,R863)</f>
        <v>0</v>
      </c>
      <c r="R863" s="89">
        <f ca="1">MATCH(P863,Zwangerschapsverlof!$B$80:$B$86,0)</f>
        <v>1</v>
      </c>
      <c r="S863" s="6">
        <f t="shared" ca="1" si="165"/>
        <v>0</v>
      </c>
      <c r="T863" s="37">
        <f t="shared" ca="1" si="157"/>
        <v>0</v>
      </c>
      <c r="U863" s="49">
        <f t="shared" si="158"/>
        <v>0</v>
      </c>
      <c r="V863" s="37">
        <f ca="1">IF(AND(H863=0,I863=0,O863=1),INDEX(Zwangerschapsverlof!$B$66:$K$72,N863,3+D863),0)</f>
        <v>0</v>
      </c>
      <c r="W863" s="37">
        <f ca="1">IF(AND(H863=0,I863=0,S863=1),INDEX(Zwangerschapsverlof!$B$80:$K$86,R863,3+D863),0)</f>
        <v>0</v>
      </c>
      <c r="X863" s="110">
        <f t="shared" ca="1" si="159"/>
        <v>20</v>
      </c>
    </row>
    <row r="864" spans="2:24">
      <c r="B864" s="48">
        <f t="shared" ca="1" si="161"/>
        <v>45736</v>
      </c>
      <c r="C864" s="10">
        <f t="shared" ca="1" si="160"/>
        <v>45736</v>
      </c>
      <c r="D864" s="6">
        <f t="shared" ca="1" si="162"/>
        <v>4</v>
      </c>
      <c r="E864" s="10">
        <f ca="1">VLOOKUP(C864,Vakantie!O:O,1,1)</f>
        <v>45710</v>
      </c>
      <c r="F864" s="10">
        <f ca="1">INDEX(Vakantie!P:P,MATCH(E864,Vakantie!O:O,0))</f>
        <v>45718</v>
      </c>
      <c r="G864" s="6" t="str">
        <f ca="1">INDEX(Vakantie!Q:Q,MATCH(E864,Vakantie!O:O,0))</f>
        <v>Voorjaar</v>
      </c>
      <c r="H864" s="6">
        <f t="shared" ca="1" si="163"/>
        <v>0</v>
      </c>
      <c r="I864" s="6">
        <f ca="1">IFERROR(  MIN(1, VLOOKUP(C864,Vakantie!Z:Z,1,0)   ),0)</f>
        <v>0</v>
      </c>
      <c r="J864" s="6">
        <f t="shared" ca="1" si="155"/>
        <v>0</v>
      </c>
      <c r="K864" s="6">
        <f t="shared" si="156"/>
        <v>0</v>
      </c>
      <c r="L864" s="10">
        <f ca="1">VLOOKUP(C864,Zwangerschapsverlof!$B$66:$B$72,1,1)</f>
        <v>0</v>
      </c>
      <c r="M864" s="10">
        <f ca="1">INDEX(Zwangerschapsverlof!$C$66:$C$72,N864)</f>
        <v>0</v>
      </c>
      <c r="N864" s="89">
        <f ca="1">MATCH(L864,Zwangerschapsverlof!$B$66:$B$72,0)</f>
        <v>1</v>
      </c>
      <c r="O864" s="6">
        <f t="shared" ca="1" si="164"/>
        <v>0</v>
      </c>
      <c r="P864" s="10">
        <f ca="1">VLOOKUP(C864,Zwangerschapsverlof!$B$80:$B$86,1,1)</f>
        <v>0</v>
      </c>
      <c r="Q864" s="10">
        <f ca="1">INDEX(Zwangerschapsverlof!$C$80:$C$86,R864)</f>
        <v>0</v>
      </c>
      <c r="R864" s="89">
        <f ca="1">MATCH(P864,Zwangerschapsverlof!$B$80:$B$86,0)</f>
        <v>1</v>
      </c>
      <c r="S864" s="6">
        <f t="shared" ca="1" si="165"/>
        <v>0</v>
      </c>
      <c r="T864" s="37">
        <f t="shared" ca="1" si="157"/>
        <v>0</v>
      </c>
      <c r="U864" s="49">
        <f t="shared" si="158"/>
        <v>0</v>
      </c>
      <c r="V864" s="37">
        <f ca="1">IF(AND(H864=0,I864=0,O864=1),INDEX(Zwangerschapsverlof!$B$66:$K$72,N864,3+D864),0)</f>
        <v>0</v>
      </c>
      <c r="W864" s="37">
        <f ca="1">IF(AND(H864=0,I864=0,S864=1),INDEX(Zwangerschapsverlof!$B$80:$K$86,R864,3+D864),0)</f>
        <v>0</v>
      </c>
      <c r="X864" s="110">
        <f t="shared" ca="1" si="159"/>
        <v>20</v>
      </c>
    </row>
    <row r="865" spans="2:24">
      <c r="B865" s="48">
        <f t="shared" ca="1" si="161"/>
        <v>45737</v>
      </c>
      <c r="C865" s="10">
        <f t="shared" ca="1" si="160"/>
        <v>45737</v>
      </c>
      <c r="D865" s="6">
        <f t="shared" ca="1" si="162"/>
        <v>5</v>
      </c>
      <c r="E865" s="10">
        <f ca="1">VLOOKUP(C865,Vakantie!O:O,1,1)</f>
        <v>45710</v>
      </c>
      <c r="F865" s="10">
        <f ca="1">INDEX(Vakantie!P:P,MATCH(E865,Vakantie!O:O,0))</f>
        <v>45718</v>
      </c>
      <c r="G865" s="6" t="str">
        <f ca="1">INDEX(Vakantie!Q:Q,MATCH(E865,Vakantie!O:O,0))</f>
        <v>Voorjaar</v>
      </c>
      <c r="H865" s="6">
        <f t="shared" ca="1" si="163"/>
        <v>0</v>
      </c>
      <c r="I865" s="6">
        <f ca="1">IFERROR(  MIN(1, VLOOKUP(C865,Vakantie!Z:Z,1,0)   ),0)</f>
        <v>0</v>
      </c>
      <c r="J865" s="6">
        <f t="shared" ca="1" si="155"/>
        <v>0</v>
      </c>
      <c r="K865" s="6">
        <f t="shared" si="156"/>
        <v>0</v>
      </c>
      <c r="L865" s="10">
        <f ca="1">VLOOKUP(C865,Zwangerschapsverlof!$B$66:$B$72,1,1)</f>
        <v>0</v>
      </c>
      <c r="M865" s="10">
        <f ca="1">INDEX(Zwangerschapsverlof!$C$66:$C$72,N865)</f>
        <v>0</v>
      </c>
      <c r="N865" s="89">
        <f ca="1">MATCH(L865,Zwangerschapsverlof!$B$66:$B$72,0)</f>
        <v>1</v>
      </c>
      <c r="O865" s="6">
        <f t="shared" ca="1" si="164"/>
        <v>0</v>
      </c>
      <c r="P865" s="10">
        <f ca="1">VLOOKUP(C865,Zwangerschapsverlof!$B$80:$B$86,1,1)</f>
        <v>0</v>
      </c>
      <c r="Q865" s="10">
        <f ca="1">INDEX(Zwangerschapsverlof!$C$80:$C$86,R865)</f>
        <v>0</v>
      </c>
      <c r="R865" s="89">
        <f ca="1">MATCH(P865,Zwangerschapsverlof!$B$80:$B$86,0)</f>
        <v>1</v>
      </c>
      <c r="S865" s="6">
        <f t="shared" ca="1" si="165"/>
        <v>0</v>
      </c>
      <c r="T865" s="37">
        <f t="shared" ca="1" si="157"/>
        <v>0</v>
      </c>
      <c r="U865" s="49">
        <f t="shared" si="158"/>
        <v>0</v>
      </c>
      <c r="V865" s="37">
        <f ca="1">IF(AND(H865=0,I865=0,O865=1),INDEX(Zwangerschapsverlof!$B$66:$K$72,N865,3+D865),0)</f>
        <v>0</v>
      </c>
      <c r="W865" s="37">
        <f ca="1">IF(AND(H865=0,I865=0,S865=1),INDEX(Zwangerschapsverlof!$B$80:$K$86,R865,3+D865),0)</f>
        <v>0</v>
      </c>
      <c r="X865" s="110">
        <f t="shared" ca="1" si="159"/>
        <v>20</v>
      </c>
    </row>
    <row r="866" spans="2:24">
      <c r="B866" s="48">
        <f t="shared" ca="1" si="161"/>
        <v>45738</v>
      </c>
      <c r="C866" s="10">
        <f t="shared" ca="1" si="160"/>
        <v>45738</v>
      </c>
      <c r="D866" s="6">
        <f t="shared" ca="1" si="162"/>
        <v>6</v>
      </c>
      <c r="E866" s="10">
        <f ca="1">VLOOKUP(C866,Vakantie!O:O,1,1)</f>
        <v>45710</v>
      </c>
      <c r="F866" s="10">
        <f ca="1">INDEX(Vakantie!P:P,MATCH(E866,Vakantie!O:O,0))</f>
        <v>45718</v>
      </c>
      <c r="G866" s="6" t="str">
        <f ca="1">INDEX(Vakantie!Q:Q,MATCH(E866,Vakantie!O:O,0))</f>
        <v>Voorjaar</v>
      </c>
      <c r="H866" s="6">
        <f t="shared" ca="1" si="163"/>
        <v>0</v>
      </c>
      <c r="I866" s="6">
        <f ca="1">IFERROR(  MIN(1, VLOOKUP(C866,Vakantie!Z:Z,1,0)   ),0)</f>
        <v>0</v>
      </c>
      <c r="J866" s="6">
        <f t="shared" ca="1" si="155"/>
        <v>0</v>
      </c>
      <c r="K866" s="6">
        <f t="shared" si="156"/>
        <v>0</v>
      </c>
      <c r="L866" s="10">
        <f ca="1">VLOOKUP(C866,Zwangerschapsverlof!$B$66:$B$72,1,1)</f>
        <v>0</v>
      </c>
      <c r="M866" s="10">
        <f ca="1">INDEX(Zwangerschapsverlof!$C$66:$C$72,N866)</f>
        <v>0</v>
      </c>
      <c r="N866" s="89">
        <f ca="1">MATCH(L866,Zwangerschapsverlof!$B$66:$B$72,0)</f>
        <v>1</v>
      </c>
      <c r="O866" s="6">
        <f t="shared" ca="1" si="164"/>
        <v>0</v>
      </c>
      <c r="P866" s="10">
        <f ca="1">VLOOKUP(C866,Zwangerschapsverlof!$B$80:$B$86,1,1)</f>
        <v>0</v>
      </c>
      <c r="Q866" s="10">
        <f ca="1">INDEX(Zwangerschapsverlof!$C$80:$C$86,R866)</f>
        <v>0</v>
      </c>
      <c r="R866" s="89">
        <f ca="1">MATCH(P866,Zwangerschapsverlof!$B$80:$B$86,0)</f>
        <v>1</v>
      </c>
      <c r="S866" s="6">
        <f t="shared" ca="1" si="165"/>
        <v>0</v>
      </c>
      <c r="T866" s="37">
        <f t="shared" ca="1" si="157"/>
        <v>0</v>
      </c>
      <c r="U866" s="49">
        <f t="shared" si="158"/>
        <v>0</v>
      </c>
      <c r="V866" s="37">
        <f ca="1">IF(AND(H866=0,I866=0,O866=1),INDEX(Zwangerschapsverlof!$B$66:$K$72,N866,3+D866),0)</f>
        <v>0</v>
      </c>
      <c r="W866" s="37">
        <f ca="1">IF(AND(H866=0,I866=0,S866=1),INDEX(Zwangerschapsverlof!$B$80:$K$86,R866,3+D866),0)</f>
        <v>0</v>
      </c>
      <c r="X866" s="110">
        <f t="shared" ca="1" si="159"/>
        <v>20</v>
      </c>
    </row>
    <row r="867" spans="2:24">
      <c r="B867" s="48">
        <f t="shared" ca="1" si="161"/>
        <v>45739</v>
      </c>
      <c r="C867" s="10">
        <f t="shared" ca="1" si="160"/>
        <v>45739</v>
      </c>
      <c r="D867" s="6">
        <f t="shared" ca="1" si="162"/>
        <v>7</v>
      </c>
      <c r="E867" s="10">
        <f ca="1">VLOOKUP(C867,Vakantie!O:O,1,1)</f>
        <v>45710</v>
      </c>
      <c r="F867" s="10">
        <f ca="1">INDEX(Vakantie!P:P,MATCH(E867,Vakantie!O:O,0))</f>
        <v>45718</v>
      </c>
      <c r="G867" s="6" t="str">
        <f ca="1">INDEX(Vakantie!Q:Q,MATCH(E867,Vakantie!O:O,0))</f>
        <v>Voorjaar</v>
      </c>
      <c r="H867" s="6">
        <f t="shared" ca="1" si="163"/>
        <v>0</v>
      </c>
      <c r="I867" s="6">
        <f ca="1">IFERROR(  MIN(1, VLOOKUP(C867,Vakantie!Z:Z,1,0)   ),0)</f>
        <v>0</v>
      </c>
      <c r="J867" s="6">
        <f t="shared" ca="1" si="155"/>
        <v>0</v>
      </c>
      <c r="K867" s="6">
        <f t="shared" si="156"/>
        <v>0</v>
      </c>
      <c r="L867" s="10">
        <f ca="1">VLOOKUP(C867,Zwangerschapsverlof!$B$66:$B$72,1,1)</f>
        <v>0</v>
      </c>
      <c r="M867" s="10">
        <f ca="1">INDEX(Zwangerschapsverlof!$C$66:$C$72,N867)</f>
        <v>0</v>
      </c>
      <c r="N867" s="89">
        <f ca="1">MATCH(L867,Zwangerschapsverlof!$B$66:$B$72,0)</f>
        <v>1</v>
      </c>
      <c r="O867" s="6">
        <f t="shared" ca="1" si="164"/>
        <v>0</v>
      </c>
      <c r="P867" s="10">
        <f ca="1">VLOOKUP(C867,Zwangerschapsverlof!$B$80:$B$86,1,1)</f>
        <v>0</v>
      </c>
      <c r="Q867" s="10">
        <f ca="1">INDEX(Zwangerschapsverlof!$C$80:$C$86,R867)</f>
        <v>0</v>
      </c>
      <c r="R867" s="89">
        <f ca="1">MATCH(P867,Zwangerschapsverlof!$B$80:$B$86,0)</f>
        <v>1</v>
      </c>
      <c r="S867" s="6">
        <f t="shared" ca="1" si="165"/>
        <v>0</v>
      </c>
      <c r="T867" s="37">
        <f t="shared" ca="1" si="157"/>
        <v>0</v>
      </c>
      <c r="U867" s="49">
        <f t="shared" si="158"/>
        <v>0</v>
      </c>
      <c r="V867" s="37">
        <f ca="1">IF(AND(H867=0,I867=0,O867=1),INDEX(Zwangerschapsverlof!$B$66:$K$72,N867,3+D867),0)</f>
        <v>0</v>
      </c>
      <c r="W867" s="37">
        <f ca="1">IF(AND(H867=0,I867=0,S867=1),INDEX(Zwangerschapsverlof!$B$80:$K$86,R867,3+D867),0)</f>
        <v>0</v>
      </c>
      <c r="X867" s="110">
        <f t="shared" ca="1" si="159"/>
        <v>20</v>
      </c>
    </row>
    <row r="868" spans="2:24">
      <c r="B868" s="48">
        <f t="shared" ca="1" si="161"/>
        <v>45740</v>
      </c>
      <c r="C868" s="10">
        <f t="shared" ca="1" si="160"/>
        <v>45740</v>
      </c>
      <c r="D868" s="6">
        <f t="shared" ca="1" si="162"/>
        <v>1</v>
      </c>
      <c r="E868" s="10">
        <f ca="1">VLOOKUP(C868,Vakantie!O:O,1,1)</f>
        <v>45710</v>
      </c>
      <c r="F868" s="10">
        <f ca="1">INDEX(Vakantie!P:P,MATCH(E868,Vakantie!O:O,0))</f>
        <v>45718</v>
      </c>
      <c r="G868" s="6" t="str">
        <f ca="1">INDEX(Vakantie!Q:Q,MATCH(E868,Vakantie!O:O,0))</f>
        <v>Voorjaar</v>
      </c>
      <c r="H868" s="6">
        <f t="shared" ca="1" si="163"/>
        <v>0</v>
      </c>
      <c r="I868" s="6">
        <f ca="1">IFERROR(  MIN(1, VLOOKUP(C868,Vakantie!Z:Z,1,0)   ),0)</f>
        <v>0</v>
      </c>
      <c r="J868" s="6">
        <f t="shared" ca="1" si="155"/>
        <v>0</v>
      </c>
      <c r="K868" s="6">
        <f t="shared" si="156"/>
        <v>0</v>
      </c>
      <c r="L868" s="10">
        <f ca="1">VLOOKUP(C868,Zwangerschapsverlof!$B$66:$B$72,1,1)</f>
        <v>0</v>
      </c>
      <c r="M868" s="10">
        <f ca="1">INDEX(Zwangerschapsverlof!$C$66:$C$72,N868)</f>
        <v>0</v>
      </c>
      <c r="N868" s="89">
        <f ca="1">MATCH(L868,Zwangerschapsverlof!$B$66:$B$72,0)</f>
        <v>1</v>
      </c>
      <c r="O868" s="6">
        <f t="shared" ca="1" si="164"/>
        <v>0</v>
      </c>
      <c r="P868" s="10">
        <f ca="1">VLOOKUP(C868,Zwangerschapsverlof!$B$80:$B$86,1,1)</f>
        <v>0</v>
      </c>
      <c r="Q868" s="10">
        <f ca="1">INDEX(Zwangerschapsverlof!$C$80:$C$86,R868)</f>
        <v>0</v>
      </c>
      <c r="R868" s="89">
        <f ca="1">MATCH(P868,Zwangerschapsverlof!$B$80:$B$86,0)</f>
        <v>1</v>
      </c>
      <c r="S868" s="6">
        <f t="shared" ca="1" si="165"/>
        <v>0</v>
      </c>
      <c r="T868" s="37">
        <f t="shared" ca="1" si="157"/>
        <v>0</v>
      </c>
      <c r="U868" s="49">
        <f t="shared" si="158"/>
        <v>0</v>
      </c>
      <c r="V868" s="37">
        <f ca="1">IF(AND(H868=0,I868=0,O868=1),INDEX(Zwangerschapsverlof!$B$66:$K$72,N868,3+D868),0)</f>
        <v>0</v>
      </c>
      <c r="W868" s="37">
        <f ca="1">IF(AND(H868=0,I868=0,S868=1),INDEX(Zwangerschapsverlof!$B$80:$K$86,R868,3+D868),0)</f>
        <v>0</v>
      </c>
      <c r="X868" s="110">
        <f t="shared" ca="1" si="159"/>
        <v>20</v>
      </c>
    </row>
    <row r="869" spans="2:24">
      <c r="B869" s="48">
        <f t="shared" ca="1" si="161"/>
        <v>45741</v>
      </c>
      <c r="C869" s="10">
        <f t="shared" ca="1" si="160"/>
        <v>45741</v>
      </c>
      <c r="D869" s="6">
        <f t="shared" ca="1" si="162"/>
        <v>2</v>
      </c>
      <c r="E869" s="10">
        <f ca="1">VLOOKUP(C869,Vakantie!O:O,1,1)</f>
        <v>45710</v>
      </c>
      <c r="F869" s="10">
        <f ca="1">INDEX(Vakantie!P:P,MATCH(E869,Vakantie!O:O,0))</f>
        <v>45718</v>
      </c>
      <c r="G869" s="6" t="str">
        <f ca="1">INDEX(Vakantie!Q:Q,MATCH(E869,Vakantie!O:O,0))</f>
        <v>Voorjaar</v>
      </c>
      <c r="H869" s="6">
        <f t="shared" ca="1" si="163"/>
        <v>0</v>
      </c>
      <c r="I869" s="6">
        <f ca="1">IFERROR(  MIN(1, VLOOKUP(C869,Vakantie!Z:Z,1,0)   ),0)</f>
        <v>0</v>
      </c>
      <c r="J869" s="6">
        <f t="shared" ca="1" si="155"/>
        <v>0</v>
      </c>
      <c r="K869" s="6">
        <f t="shared" si="156"/>
        <v>0</v>
      </c>
      <c r="L869" s="10">
        <f ca="1">VLOOKUP(C869,Zwangerschapsverlof!$B$66:$B$72,1,1)</f>
        <v>0</v>
      </c>
      <c r="M869" s="10">
        <f ca="1">INDEX(Zwangerschapsverlof!$C$66:$C$72,N869)</f>
        <v>0</v>
      </c>
      <c r="N869" s="89">
        <f ca="1">MATCH(L869,Zwangerschapsverlof!$B$66:$B$72,0)</f>
        <v>1</v>
      </c>
      <c r="O869" s="6">
        <f t="shared" ca="1" si="164"/>
        <v>0</v>
      </c>
      <c r="P869" s="10">
        <f ca="1">VLOOKUP(C869,Zwangerschapsverlof!$B$80:$B$86,1,1)</f>
        <v>0</v>
      </c>
      <c r="Q869" s="10">
        <f ca="1">INDEX(Zwangerschapsverlof!$C$80:$C$86,R869)</f>
        <v>0</v>
      </c>
      <c r="R869" s="89">
        <f ca="1">MATCH(P869,Zwangerschapsverlof!$B$80:$B$86,0)</f>
        <v>1</v>
      </c>
      <c r="S869" s="6">
        <f t="shared" ca="1" si="165"/>
        <v>0</v>
      </c>
      <c r="T869" s="37">
        <f t="shared" ca="1" si="157"/>
        <v>0</v>
      </c>
      <c r="U869" s="49">
        <f t="shared" si="158"/>
        <v>0</v>
      </c>
      <c r="V869" s="37">
        <f ca="1">IF(AND(H869=0,I869=0,O869=1),INDEX(Zwangerschapsverlof!$B$66:$K$72,N869,3+D869),0)</f>
        <v>0</v>
      </c>
      <c r="W869" s="37">
        <f ca="1">IF(AND(H869=0,I869=0,S869=1),INDEX(Zwangerschapsverlof!$B$80:$K$86,R869,3+D869),0)</f>
        <v>0</v>
      </c>
      <c r="X869" s="110">
        <f t="shared" ca="1" si="159"/>
        <v>20</v>
      </c>
    </row>
    <row r="870" spans="2:24">
      <c r="B870" s="48">
        <f t="shared" ca="1" si="161"/>
        <v>45742</v>
      </c>
      <c r="C870" s="10">
        <f t="shared" ca="1" si="160"/>
        <v>45742</v>
      </c>
      <c r="D870" s="6">
        <f t="shared" ca="1" si="162"/>
        <v>3</v>
      </c>
      <c r="E870" s="10">
        <f ca="1">VLOOKUP(C870,Vakantie!O:O,1,1)</f>
        <v>45710</v>
      </c>
      <c r="F870" s="10">
        <f ca="1">INDEX(Vakantie!P:P,MATCH(E870,Vakantie!O:O,0))</f>
        <v>45718</v>
      </c>
      <c r="G870" s="6" t="str">
        <f ca="1">INDEX(Vakantie!Q:Q,MATCH(E870,Vakantie!O:O,0))</f>
        <v>Voorjaar</v>
      </c>
      <c r="H870" s="6">
        <f t="shared" ca="1" si="163"/>
        <v>0</v>
      </c>
      <c r="I870" s="6">
        <f ca="1">IFERROR(  MIN(1, VLOOKUP(C870,Vakantie!Z:Z,1,0)   ),0)</f>
        <v>0</v>
      </c>
      <c r="J870" s="6">
        <f t="shared" ca="1" si="155"/>
        <v>0</v>
      </c>
      <c r="K870" s="6">
        <f t="shared" si="156"/>
        <v>0</v>
      </c>
      <c r="L870" s="10">
        <f ca="1">VLOOKUP(C870,Zwangerschapsverlof!$B$66:$B$72,1,1)</f>
        <v>0</v>
      </c>
      <c r="M870" s="10">
        <f ca="1">INDEX(Zwangerschapsverlof!$C$66:$C$72,N870)</f>
        <v>0</v>
      </c>
      <c r="N870" s="89">
        <f ca="1">MATCH(L870,Zwangerschapsverlof!$B$66:$B$72,0)</f>
        <v>1</v>
      </c>
      <c r="O870" s="6">
        <f t="shared" ca="1" si="164"/>
        <v>0</v>
      </c>
      <c r="P870" s="10">
        <f ca="1">VLOOKUP(C870,Zwangerschapsverlof!$B$80:$B$86,1,1)</f>
        <v>0</v>
      </c>
      <c r="Q870" s="10">
        <f ca="1">INDEX(Zwangerschapsverlof!$C$80:$C$86,R870)</f>
        <v>0</v>
      </c>
      <c r="R870" s="89">
        <f ca="1">MATCH(P870,Zwangerschapsverlof!$B$80:$B$86,0)</f>
        <v>1</v>
      </c>
      <c r="S870" s="6">
        <f t="shared" ca="1" si="165"/>
        <v>0</v>
      </c>
      <c r="T870" s="37">
        <f t="shared" ca="1" si="157"/>
        <v>0</v>
      </c>
      <c r="U870" s="49">
        <f t="shared" si="158"/>
        <v>0</v>
      </c>
      <c r="V870" s="37">
        <f ca="1">IF(AND(H870=0,I870=0,O870=1),INDEX(Zwangerschapsverlof!$B$66:$K$72,N870,3+D870),0)</f>
        <v>0</v>
      </c>
      <c r="W870" s="37">
        <f ca="1">IF(AND(H870=0,I870=0,S870=1),INDEX(Zwangerschapsverlof!$B$80:$K$86,R870,3+D870),0)</f>
        <v>0</v>
      </c>
      <c r="X870" s="110">
        <f t="shared" ca="1" si="159"/>
        <v>20</v>
      </c>
    </row>
    <row r="871" spans="2:24">
      <c r="B871" s="48">
        <f t="shared" ca="1" si="161"/>
        <v>45743</v>
      </c>
      <c r="C871" s="10">
        <f t="shared" ca="1" si="160"/>
        <v>45743</v>
      </c>
      <c r="D871" s="6">
        <f t="shared" ca="1" si="162"/>
        <v>4</v>
      </c>
      <c r="E871" s="10">
        <f ca="1">VLOOKUP(C871,Vakantie!O:O,1,1)</f>
        <v>45710</v>
      </c>
      <c r="F871" s="10">
        <f ca="1">INDEX(Vakantie!P:P,MATCH(E871,Vakantie!O:O,0))</f>
        <v>45718</v>
      </c>
      <c r="G871" s="6" t="str">
        <f ca="1">INDEX(Vakantie!Q:Q,MATCH(E871,Vakantie!O:O,0))</f>
        <v>Voorjaar</v>
      </c>
      <c r="H871" s="6">
        <f t="shared" ca="1" si="163"/>
        <v>0</v>
      </c>
      <c r="I871" s="6">
        <f ca="1">IFERROR(  MIN(1, VLOOKUP(C871,Vakantie!Z:Z,1,0)   ),0)</f>
        <v>0</v>
      </c>
      <c r="J871" s="6">
        <f t="shared" ca="1" si="155"/>
        <v>0</v>
      </c>
      <c r="K871" s="6">
        <f t="shared" si="156"/>
        <v>0</v>
      </c>
      <c r="L871" s="10">
        <f ca="1">VLOOKUP(C871,Zwangerschapsverlof!$B$66:$B$72,1,1)</f>
        <v>0</v>
      </c>
      <c r="M871" s="10">
        <f ca="1">INDEX(Zwangerschapsverlof!$C$66:$C$72,N871)</f>
        <v>0</v>
      </c>
      <c r="N871" s="89">
        <f ca="1">MATCH(L871,Zwangerschapsverlof!$B$66:$B$72,0)</f>
        <v>1</v>
      </c>
      <c r="O871" s="6">
        <f t="shared" ca="1" si="164"/>
        <v>0</v>
      </c>
      <c r="P871" s="10">
        <f ca="1">VLOOKUP(C871,Zwangerschapsverlof!$B$80:$B$86,1,1)</f>
        <v>0</v>
      </c>
      <c r="Q871" s="10">
        <f ca="1">INDEX(Zwangerschapsverlof!$C$80:$C$86,R871)</f>
        <v>0</v>
      </c>
      <c r="R871" s="89">
        <f ca="1">MATCH(P871,Zwangerschapsverlof!$B$80:$B$86,0)</f>
        <v>1</v>
      </c>
      <c r="S871" s="6">
        <f t="shared" ca="1" si="165"/>
        <v>0</v>
      </c>
      <c r="T871" s="37">
        <f t="shared" ca="1" si="157"/>
        <v>0</v>
      </c>
      <c r="U871" s="49">
        <f t="shared" si="158"/>
        <v>0</v>
      </c>
      <c r="V871" s="37">
        <f ca="1">IF(AND(H871=0,I871=0,O871=1),INDEX(Zwangerschapsverlof!$B$66:$K$72,N871,3+D871),0)</f>
        <v>0</v>
      </c>
      <c r="W871" s="37">
        <f ca="1">IF(AND(H871=0,I871=0,S871=1),INDEX(Zwangerschapsverlof!$B$80:$K$86,R871,3+D871),0)</f>
        <v>0</v>
      </c>
      <c r="X871" s="110">
        <f t="shared" ca="1" si="159"/>
        <v>20</v>
      </c>
    </row>
    <row r="872" spans="2:24">
      <c r="B872" s="48">
        <f t="shared" ca="1" si="161"/>
        <v>45744</v>
      </c>
      <c r="C872" s="10">
        <f t="shared" ca="1" si="160"/>
        <v>45744</v>
      </c>
      <c r="D872" s="6">
        <f t="shared" ca="1" si="162"/>
        <v>5</v>
      </c>
      <c r="E872" s="10">
        <f ca="1">VLOOKUP(C872,Vakantie!O:O,1,1)</f>
        <v>45710</v>
      </c>
      <c r="F872" s="10">
        <f ca="1">INDEX(Vakantie!P:P,MATCH(E872,Vakantie!O:O,0))</f>
        <v>45718</v>
      </c>
      <c r="G872" s="6" t="str">
        <f ca="1">INDEX(Vakantie!Q:Q,MATCH(E872,Vakantie!O:O,0))</f>
        <v>Voorjaar</v>
      </c>
      <c r="H872" s="6">
        <f t="shared" ca="1" si="163"/>
        <v>0</v>
      </c>
      <c r="I872" s="6">
        <f ca="1">IFERROR(  MIN(1, VLOOKUP(C872,Vakantie!Z:Z,1,0)   ),0)</f>
        <v>0</v>
      </c>
      <c r="J872" s="6">
        <f t="shared" ca="1" si="155"/>
        <v>0</v>
      </c>
      <c r="K872" s="6">
        <f t="shared" si="156"/>
        <v>0</v>
      </c>
      <c r="L872" s="10">
        <f ca="1">VLOOKUP(C872,Zwangerschapsverlof!$B$66:$B$72,1,1)</f>
        <v>0</v>
      </c>
      <c r="M872" s="10">
        <f ca="1">INDEX(Zwangerschapsverlof!$C$66:$C$72,N872)</f>
        <v>0</v>
      </c>
      <c r="N872" s="89">
        <f ca="1">MATCH(L872,Zwangerschapsverlof!$B$66:$B$72,0)</f>
        <v>1</v>
      </c>
      <c r="O872" s="6">
        <f t="shared" ca="1" si="164"/>
        <v>0</v>
      </c>
      <c r="P872" s="10">
        <f ca="1">VLOOKUP(C872,Zwangerschapsverlof!$B$80:$B$86,1,1)</f>
        <v>0</v>
      </c>
      <c r="Q872" s="10">
        <f ca="1">INDEX(Zwangerschapsverlof!$C$80:$C$86,R872)</f>
        <v>0</v>
      </c>
      <c r="R872" s="89">
        <f ca="1">MATCH(P872,Zwangerschapsverlof!$B$80:$B$86,0)</f>
        <v>1</v>
      </c>
      <c r="S872" s="6">
        <f t="shared" ca="1" si="165"/>
        <v>0</v>
      </c>
      <c r="T872" s="37">
        <f t="shared" ca="1" si="157"/>
        <v>0</v>
      </c>
      <c r="U872" s="49">
        <f t="shared" si="158"/>
        <v>0</v>
      </c>
      <c r="V872" s="37">
        <f ca="1">IF(AND(H872=0,I872=0,O872=1),INDEX(Zwangerschapsverlof!$B$66:$K$72,N872,3+D872),0)</f>
        <v>0</v>
      </c>
      <c r="W872" s="37">
        <f ca="1">IF(AND(H872=0,I872=0,S872=1),INDEX(Zwangerschapsverlof!$B$80:$K$86,R872,3+D872),0)</f>
        <v>0</v>
      </c>
      <c r="X872" s="110">
        <f t="shared" ca="1" si="159"/>
        <v>20</v>
      </c>
    </row>
    <row r="873" spans="2:24">
      <c r="B873" s="48">
        <f t="shared" ca="1" si="161"/>
        <v>45745</v>
      </c>
      <c r="C873" s="10">
        <f t="shared" ca="1" si="160"/>
        <v>45745</v>
      </c>
      <c r="D873" s="6">
        <f t="shared" ca="1" si="162"/>
        <v>6</v>
      </c>
      <c r="E873" s="10">
        <f ca="1">VLOOKUP(C873,Vakantie!O:O,1,1)</f>
        <v>45710</v>
      </c>
      <c r="F873" s="10">
        <f ca="1">INDEX(Vakantie!P:P,MATCH(E873,Vakantie!O:O,0))</f>
        <v>45718</v>
      </c>
      <c r="G873" s="6" t="str">
        <f ca="1">INDEX(Vakantie!Q:Q,MATCH(E873,Vakantie!O:O,0))</f>
        <v>Voorjaar</v>
      </c>
      <c r="H873" s="6">
        <f t="shared" ca="1" si="163"/>
        <v>0</v>
      </c>
      <c r="I873" s="6">
        <f ca="1">IFERROR(  MIN(1, VLOOKUP(C873,Vakantie!Z:Z,1,0)   ),0)</f>
        <v>0</v>
      </c>
      <c r="J873" s="6">
        <f t="shared" ca="1" si="155"/>
        <v>0</v>
      </c>
      <c r="K873" s="6">
        <f t="shared" si="156"/>
        <v>0</v>
      </c>
      <c r="L873" s="10">
        <f ca="1">VLOOKUP(C873,Zwangerschapsverlof!$B$66:$B$72,1,1)</f>
        <v>0</v>
      </c>
      <c r="M873" s="10">
        <f ca="1">INDEX(Zwangerschapsverlof!$C$66:$C$72,N873)</f>
        <v>0</v>
      </c>
      <c r="N873" s="89">
        <f ca="1">MATCH(L873,Zwangerschapsverlof!$B$66:$B$72,0)</f>
        <v>1</v>
      </c>
      <c r="O873" s="6">
        <f t="shared" ca="1" si="164"/>
        <v>0</v>
      </c>
      <c r="P873" s="10">
        <f ca="1">VLOOKUP(C873,Zwangerschapsverlof!$B$80:$B$86,1,1)</f>
        <v>0</v>
      </c>
      <c r="Q873" s="10">
        <f ca="1">INDEX(Zwangerschapsverlof!$C$80:$C$86,R873)</f>
        <v>0</v>
      </c>
      <c r="R873" s="89">
        <f ca="1">MATCH(P873,Zwangerschapsverlof!$B$80:$B$86,0)</f>
        <v>1</v>
      </c>
      <c r="S873" s="6">
        <f t="shared" ca="1" si="165"/>
        <v>0</v>
      </c>
      <c r="T873" s="37">
        <f t="shared" ca="1" si="157"/>
        <v>0</v>
      </c>
      <c r="U873" s="49">
        <f t="shared" si="158"/>
        <v>0</v>
      </c>
      <c r="V873" s="37">
        <f ca="1">IF(AND(H873=0,I873=0,O873=1),INDEX(Zwangerschapsverlof!$B$66:$K$72,N873,3+D873),0)</f>
        <v>0</v>
      </c>
      <c r="W873" s="37">
        <f ca="1">IF(AND(H873=0,I873=0,S873=1),INDEX(Zwangerschapsverlof!$B$80:$K$86,R873,3+D873),0)</f>
        <v>0</v>
      </c>
      <c r="X873" s="110">
        <f t="shared" ca="1" si="159"/>
        <v>20</v>
      </c>
    </row>
    <row r="874" spans="2:24">
      <c r="B874" s="48">
        <f t="shared" ca="1" si="161"/>
        <v>45746</v>
      </c>
      <c r="C874" s="10">
        <f t="shared" ca="1" si="160"/>
        <v>45746</v>
      </c>
      <c r="D874" s="6">
        <f t="shared" ca="1" si="162"/>
        <v>7</v>
      </c>
      <c r="E874" s="10">
        <f ca="1">VLOOKUP(C874,Vakantie!O:O,1,1)</f>
        <v>45710</v>
      </c>
      <c r="F874" s="10">
        <f ca="1">INDEX(Vakantie!P:P,MATCH(E874,Vakantie!O:O,0))</f>
        <v>45718</v>
      </c>
      <c r="G874" s="6" t="str">
        <f ca="1">INDEX(Vakantie!Q:Q,MATCH(E874,Vakantie!O:O,0))</f>
        <v>Voorjaar</v>
      </c>
      <c r="H874" s="6">
        <f t="shared" ca="1" si="163"/>
        <v>0</v>
      </c>
      <c r="I874" s="6">
        <f ca="1">IFERROR(  MIN(1, VLOOKUP(C874,Vakantie!Z:Z,1,0)   ),0)</f>
        <v>0</v>
      </c>
      <c r="J874" s="6">
        <f t="shared" ca="1" si="155"/>
        <v>0</v>
      </c>
      <c r="K874" s="6">
        <f t="shared" si="156"/>
        <v>0</v>
      </c>
      <c r="L874" s="10">
        <f ca="1">VLOOKUP(C874,Zwangerschapsverlof!$B$66:$B$72,1,1)</f>
        <v>0</v>
      </c>
      <c r="M874" s="10">
        <f ca="1">INDEX(Zwangerschapsverlof!$C$66:$C$72,N874)</f>
        <v>0</v>
      </c>
      <c r="N874" s="89">
        <f ca="1">MATCH(L874,Zwangerschapsverlof!$B$66:$B$72,0)</f>
        <v>1</v>
      </c>
      <c r="O874" s="6">
        <f t="shared" ca="1" si="164"/>
        <v>0</v>
      </c>
      <c r="P874" s="10">
        <f ca="1">VLOOKUP(C874,Zwangerschapsverlof!$B$80:$B$86,1,1)</f>
        <v>0</v>
      </c>
      <c r="Q874" s="10">
        <f ca="1">INDEX(Zwangerschapsverlof!$C$80:$C$86,R874)</f>
        <v>0</v>
      </c>
      <c r="R874" s="89">
        <f ca="1">MATCH(P874,Zwangerschapsverlof!$B$80:$B$86,0)</f>
        <v>1</v>
      </c>
      <c r="S874" s="6">
        <f t="shared" ca="1" si="165"/>
        <v>0</v>
      </c>
      <c r="T874" s="37">
        <f t="shared" ca="1" si="157"/>
        <v>0</v>
      </c>
      <c r="U874" s="49">
        <f t="shared" si="158"/>
        <v>0</v>
      </c>
      <c r="V874" s="37">
        <f ca="1">IF(AND(H874=0,I874=0,O874=1),INDEX(Zwangerschapsverlof!$B$66:$K$72,N874,3+D874),0)</f>
        <v>0</v>
      </c>
      <c r="W874" s="37">
        <f ca="1">IF(AND(H874=0,I874=0,S874=1),INDEX(Zwangerschapsverlof!$B$80:$K$86,R874,3+D874),0)</f>
        <v>0</v>
      </c>
      <c r="X874" s="110">
        <f t="shared" ca="1" si="159"/>
        <v>20</v>
      </c>
    </row>
    <row r="875" spans="2:24">
      <c r="B875" s="48">
        <f t="shared" ca="1" si="161"/>
        <v>45747</v>
      </c>
      <c r="C875" s="10">
        <f t="shared" ca="1" si="160"/>
        <v>45747</v>
      </c>
      <c r="D875" s="6">
        <f t="shared" ca="1" si="162"/>
        <v>1</v>
      </c>
      <c r="E875" s="10">
        <f ca="1">VLOOKUP(C875,Vakantie!O:O,1,1)</f>
        <v>45710</v>
      </c>
      <c r="F875" s="10">
        <f ca="1">INDEX(Vakantie!P:P,MATCH(E875,Vakantie!O:O,0))</f>
        <v>45718</v>
      </c>
      <c r="G875" s="6" t="str">
        <f ca="1">INDEX(Vakantie!Q:Q,MATCH(E875,Vakantie!O:O,0))</f>
        <v>Voorjaar</v>
      </c>
      <c r="H875" s="6">
        <f t="shared" ca="1" si="163"/>
        <v>0</v>
      </c>
      <c r="I875" s="6">
        <f ca="1">IFERROR(  MIN(1, VLOOKUP(C875,Vakantie!Z:Z,1,0)   ),0)</f>
        <v>0</v>
      </c>
      <c r="J875" s="6">
        <f t="shared" ca="1" si="155"/>
        <v>0</v>
      </c>
      <c r="K875" s="6">
        <f t="shared" si="156"/>
        <v>0</v>
      </c>
      <c r="L875" s="10">
        <f ca="1">VLOOKUP(C875,Zwangerschapsverlof!$B$66:$B$72,1,1)</f>
        <v>0</v>
      </c>
      <c r="M875" s="10">
        <f ca="1">INDEX(Zwangerschapsverlof!$C$66:$C$72,N875)</f>
        <v>0</v>
      </c>
      <c r="N875" s="89">
        <f ca="1">MATCH(L875,Zwangerschapsverlof!$B$66:$B$72,0)</f>
        <v>1</v>
      </c>
      <c r="O875" s="6">
        <f t="shared" ca="1" si="164"/>
        <v>0</v>
      </c>
      <c r="P875" s="10">
        <f ca="1">VLOOKUP(C875,Zwangerschapsverlof!$B$80:$B$86,1,1)</f>
        <v>0</v>
      </c>
      <c r="Q875" s="10">
        <f ca="1">INDEX(Zwangerschapsverlof!$C$80:$C$86,R875)</f>
        <v>0</v>
      </c>
      <c r="R875" s="89">
        <f ca="1">MATCH(P875,Zwangerschapsverlof!$B$80:$B$86,0)</f>
        <v>1</v>
      </c>
      <c r="S875" s="6">
        <f t="shared" ca="1" si="165"/>
        <v>0</v>
      </c>
      <c r="T875" s="37">
        <f t="shared" ca="1" si="157"/>
        <v>0</v>
      </c>
      <c r="U875" s="49">
        <f t="shared" si="158"/>
        <v>0</v>
      </c>
      <c r="V875" s="37">
        <f ca="1">IF(AND(H875=0,I875=0,O875=1),INDEX(Zwangerschapsverlof!$B$66:$K$72,N875,3+D875),0)</f>
        <v>0</v>
      </c>
      <c r="W875" s="37">
        <f ca="1">IF(AND(H875=0,I875=0,S875=1),INDEX(Zwangerschapsverlof!$B$80:$K$86,R875,3+D875),0)</f>
        <v>0</v>
      </c>
      <c r="X875" s="110">
        <f t="shared" ca="1" si="159"/>
        <v>20</v>
      </c>
    </row>
    <row r="876" spans="2:24">
      <c r="B876" s="48">
        <f t="shared" ca="1" si="161"/>
        <v>45748</v>
      </c>
      <c r="C876" s="10">
        <f t="shared" ca="1" si="160"/>
        <v>45748</v>
      </c>
      <c r="D876" s="6">
        <f t="shared" ca="1" si="162"/>
        <v>2</v>
      </c>
      <c r="E876" s="10">
        <f ca="1">VLOOKUP(C876,Vakantie!O:O,1,1)</f>
        <v>45710</v>
      </c>
      <c r="F876" s="10">
        <f ca="1">INDEX(Vakantie!P:P,MATCH(E876,Vakantie!O:O,0))</f>
        <v>45718</v>
      </c>
      <c r="G876" s="6" t="str">
        <f ca="1">INDEX(Vakantie!Q:Q,MATCH(E876,Vakantie!O:O,0))</f>
        <v>Voorjaar</v>
      </c>
      <c r="H876" s="6">
        <f t="shared" ca="1" si="163"/>
        <v>0</v>
      </c>
      <c r="I876" s="6">
        <f ca="1">IFERROR(  MIN(1, VLOOKUP(C876,Vakantie!Z:Z,1,0)   ),0)</f>
        <v>0</v>
      </c>
      <c r="J876" s="6">
        <f t="shared" ca="1" si="155"/>
        <v>0</v>
      </c>
      <c r="K876" s="6">
        <f t="shared" si="156"/>
        <v>0</v>
      </c>
      <c r="L876" s="10">
        <f ca="1">VLOOKUP(C876,Zwangerschapsverlof!$B$66:$B$72,1,1)</f>
        <v>0</v>
      </c>
      <c r="M876" s="10">
        <f ca="1">INDEX(Zwangerschapsverlof!$C$66:$C$72,N876)</f>
        <v>0</v>
      </c>
      <c r="N876" s="89">
        <f ca="1">MATCH(L876,Zwangerschapsverlof!$B$66:$B$72,0)</f>
        <v>1</v>
      </c>
      <c r="O876" s="6">
        <f t="shared" ca="1" si="164"/>
        <v>0</v>
      </c>
      <c r="P876" s="10">
        <f ca="1">VLOOKUP(C876,Zwangerschapsverlof!$B$80:$B$86,1,1)</f>
        <v>0</v>
      </c>
      <c r="Q876" s="10">
        <f ca="1">INDEX(Zwangerschapsverlof!$C$80:$C$86,R876)</f>
        <v>0</v>
      </c>
      <c r="R876" s="89">
        <f ca="1">MATCH(P876,Zwangerschapsverlof!$B$80:$B$86,0)</f>
        <v>1</v>
      </c>
      <c r="S876" s="6">
        <f t="shared" ca="1" si="165"/>
        <v>0</v>
      </c>
      <c r="T876" s="37">
        <f t="shared" ca="1" si="157"/>
        <v>0</v>
      </c>
      <c r="U876" s="49">
        <f t="shared" si="158"/>
        <v>0</v>
      </c>
      <c r="V876" s="37">
        <f ca="1">IF(AND(H876=0,I876=0,O876=1),INDEX(Zwangerschapsverlof!$B$66:$K$72,N876,3+D876),0)</f>
        <v>0</v>
      </c>
      <c r="W876" s="37">
        <f ca="1">IF(AND(H876=0,I876=0,S876=1),INDEX(Zwangerschapsverlof!$B$80:$K$86,R876,3+D876),0)</f>
        <v>0</v>
      </c>
      <c r="X876" s="110">
        <f t="shared" ca="1" si="159"/>
        <v>20</v>
      </c>
    </row>
    <row r="877" spans="2:24">
      <c r="B877" s="48">
        <f t="shared" ca="1" si="161"/>
        <v>45749</v>
      </c>
      <c r="C877" s="10">
        <f t="shared" ca="1" si="160"/>
        <v>45749</v>
      </c>
      <c r="D877" s="6">
        <f t="shared" ca="1" si="162"/>
        <v>3</v>
      </c>
      <c r="E877" s="10">
        <f ca="1">VLOOKUP(C877,Vakantie!O:O,1,1)</f>
        <v>45710</v>
      </c>
      <c r="F877" s="10">
        <f ca="1">INDEX(Vakantie!P:P,MATCH(E877,Vakantie!O:O,0))</f>
        <v>45718</v>
      </c>
      <c r="G877" s="6" t="str">
        <f ca="1">INDEX(Vakantie!Q:Q,MATCH(E877,Vakantie!O:O,0))</f>
        <v>Voorjaar</v>
      </c>
      <c r="H877" s="6">
        <f t="shared" ca="1" si="163"/>
        <v>0</v>
      </c>
      <c r="I877" s="6">
        <f ca="1">IFERROR(  MIN(1, VLOOKUP(C877,Vakantie!Z:Z,1,0)   ),0)</f>
        <v>0</v>
      </c>
      <c r="J877" s="6">
        <f t="shared" ca="1" si="155"/>
        <v>0</v>
      </c>
      <c r="K877" s="6">
        <f t="shared" si="156"/>
        <v>0</v>
      </c>
      <c r="L877" s="10">
        <f ca="1">VLOOKUP(C877,Zwangerschapsverlof!$B$66:$B$72,1,1)</f>
        <v>0</v>
      </c>
      <c r="M877" s="10">
        <f ca="1">INDEX(Zwangerschapsverlof!$C$66:$C$72,N877)</f>
        <v>0</v>
      </c>
      <c r="N877" s="89">
        <f ca="1">MATCH(L877,Zwangerschapsverlof!$B$66:$B$72,0)</f>
        <v>1</v>
      </c>
      <c r="O877" s="6">
        <f t="shared" ca="1" si="164"/>
        <v>0</v>
      </c>
      <c r="P877" s="10">
        <f ca="1">VLOOKUP(C877,Zwangerschapsverlof!$B$80:$B$86,1,1)</f>
        <v>0</v>
      </c>
      <c r="Q877" s="10">
        <f ca="1">INDEX(Zwangerschapsverlof!$C$80:$C$86,R877)</f>
        <v>0</v>
      </c>
      <c r="R877" s="89">
        <f ca="1">MATCH(P877,Zwangerschapsverlof!$B$80:$B$86,0)</f>
        <v>1</v>
      </c>
      <c r="S877" s="6">
        <f t="shared" ca="1" si="165"/>
        <v>0</v>
      </c>
      <c r="T877" s="37">
        <f t="shared" ca="1" si="157"/>
        <v>0</v>
      </c>
      <c r="U877" s="49">
        <f t="shared" si="158"/>
        <v>0</v>
      </c>
      <c r="V877" s="37">
        <f ca="1">IF(AND(H877=0,I877=0,O877=1),INDEX(Zwangerschapsverlof!$B$66:$K$72,N877,3+D877),0)</f>
        <v>0</v>
      </c>
      <c r="W877" s="37">
        <f ca="1">IF(AND(H877=0,I877=0,S877=1),INDEX(Zwangerschapsverlof!$B$80:$K$86,R877,3+D877),0)</f>
        <v>0</v>
      </c>
      <c r="X877" s="110">
        <f t="shared" ca="1" si="159"/>
        <v>20</v>
      </c>
    </row>
    <row r="878" spans="2:24">
      <c r="B878" s="48">
        <f t="shared" ca="1" si="161"/>
        <v>45750</v>
      </c>
      <c r="C878" s="10">
        <f t="shared" ca="1" si="160"/>
        <v>45750</v>
      </c>
      <c r="D878" s="6">
        <f t="shared" ca="1" si="162"/>
        <v>4</v>
      </c>
      <c r="E878" s="10">
        <f ca="1">VLOOKUP(C878,Vakantie!O:O,1,1)</f>
        <v>45710</v>
      </c>
      <c r="F878" s="10">
        <f ca="1">INDEX(Vakantie!P:P,MATCH(E878,Vakantie!O:O,0))</f>
        <v>45718</v>
      </c>
      <c r="G878" s="6" t="str">
        <f ca="1">INDEX(Vakantie!Q:Q,MATCH(E878,Vakantie!O:O,0))</f>
        <v>Voorjaar</v>
      </c>
      <c r="H878" s="6">
        <f t="shared" ca="1" si="163"/>
        <v>0</v>
      </c>
      <c r="I878" s="6">
        <f ca="1">IFERROR(  MIN(1, VLOOKUP(C878,Vakantie!Z:Z,1,0)   ),0)</f>
        <v>0</v>
      </c>
      <c r="J878" s="6">
        <f t="shared" ca="1" si="155"/>
        <v>0</v>
      </c>
      <c r="K878" s="6">
        <f t="shared" si="156"/>
        <v>0</v>
      </c>
      <c r="L878" s="10">
        <f ca="1">VLOOKUP(C878,Zwangerschapsverlof!$B$66:$B$72,1,1)</f>
        <v>0</v>
      </c>
      <c r="M878" s="10">
        <f ca="1">INDEX(Zwangerschapsverlof!$C$66:$C$72,N878)</f>
        <v>0</v>
      </c>
      <c r="N878" s="89">
        <f ca="1">MATCH(L878,Zwangerschapsverlof!$B$66:$B$72,0)</f>
        <v>1</v>
      </c>
      <c r="O878" s="6">
        <f t="shared" ca="1" si="164"/>
        <v>0</v>
      </c>
      <c r="P878" s="10">
        <f ca="1">VLOOKUP(C878,Zwangerschapsverlof!$B$80:$B$86,1,1)</f>
        <v>0</v>
      </c>
      <c r="Q878" s="10">
        <f ca="1">INDEX(Zwangerschapsverlof!$C$80:$C$86,R878)</f>
        <v>0</v>
      </c>
      <c r="R878" s="89">
        <f ca="1">MATCH(P878,Zwangerschapsverlof!$B$80:$B$86,0)</f>
        <v>1</v>
      </c>
      <c r="S878" s="6">
        <f t="shared" ca="1" si="165"/>
        <v>0</v>
      </c>
      <c r="T878" s="37">
        <f t="shared" ca="1" si="157"/>
        <v>0</v>
      </c>
      <c r="U878" s="49">
        <f t="shared" si="158"/>
        <v>0</v>
      </c>
      <c r="V878" s="37">
        <f ca="1">IF(AND(H878=0,I878=0,O878=1),INDEX(Zwangerschapsverlof!$B$66:$K$72,N878,3+D878),0)</f>
        <v>0</v>
      </c>
      <c r="W878" s="37">
        <f ca="1">IF(AND(H878=0,I878=0,S878=1),INDEX(Zwangerschapsverlof!$B$80:$K$86,R878,3+D878),0)</f>
        <v>0</v>
      </c>
      <c r="X878" s="110">
        <f t="shared" ca="1" si="159"/>
        <v>20</v>
      </c>
    </row>
    <row r="879" spans="2:24">
      <c r="B879" s="48">
        <f t="shared" ca="1" si="161"/>
        <v>45751</v>
      </c>
      <c r="C879" s="10">
        <f t="shared" ca="1" si="160"/>
        <v>45751</v>
      </c>
      <c r="D879" s="6">
        <f t="shared" ca="1" si="162"/>
        <v>5</v>
      </c>
      <c r="E879" s="10">
        <f ca="1">VLOOKUP(C879,Vakantie!O:O,1,1)</f>
        <v>45710</v>
      </c>
      <c r="F879" s="10">
        <f ca="1">INDEX(Vakantie!P:P,MATCH(E879,Vakantie!O:O,0))</f>
        <v>45718</v>
      </c>
      <c r="G879" s="6" t="str">
        <f ca="1">INDEX(Vakantie!Q:Q,MATCH(E879,Vakantie!O:O,0))</f>
        <v>Voorjaar</v>
      </c>
      <c r="H879" s="6">
        <f t="shared" ca="1" si="163"/>
        <v>0</v>
      </c>
      <c r="I879" s="6">
        <f ca="1">IFERROR(  MIN(1, VLOOKUP(C879,Vakantie!Z:Z,1,0)   ),0)</f>
        <v>0</v>
      </c>
      <c r="J879" s="6">
        <f t="shared" ca="1" si="155"/>
        <v>0</v>
      </c>
      <c r="K879" s="6">
        <f t="shared" si="156"/>
        <v>0</v>
      </c>
      <c r="L879" s="10">
        <f ca="1">VLOOKUP(C879,Zwangerschapsverlof!$B$66:$B$72,1,1)</f>
        <v>0</v>
      </c>
      <c r="M879" s="10">
        <f ca="1">INDEX(Zwangerschapsverlof!$C$66:$C$72,N879)</f>
        <v>0</v>
      </c>
      <c r="N879" s="89">
        <f ca="1">MATCH(L879,Zwangerschapsverlof!$B$66:$B$72,0)</f>
        <v>1</v>
      </c>
      <c r="O879" s="6">
        <f t="shared" ca="1" si="164"/>
        <v>0</v>
      </c>
      <c r="P879" s="10">
        <f ca="1">VLOOKUP(C879,Zwangerschapsverlof!$B$80:$B$86,1,1)</f>
        <v>0</v>
      </c>
      <c r="Q879" s="10">
        <f ca="1">INDEX(Zwangerschapsverlof!$C$80:$C$86,R879)</f>
        <v>0</v>
      </c>
      <c r="R879" s="89">
        <f ca="1">MATCH(P879,Zwangerschapsverlof!$B$80:$B$86,0)</f>
        <v>1</v>
      </c>
      <c r="S879" s="6">
        <f t="shared" ca="1" si="165"/>
        <v>0</v>
      </c>
      <c r="T879" s="37">
        <f t="shared" ca="1" si="157"/>
        <v>0</v>
      </c>
      <c r="U879" s="49">
        <f t="shared" si="158"/>
        <v>0</v>
      </c>
      <c r="V879" s="37">
        <f ca="1">IF(AND(H879=0,I879=0,O879=1),INDEX(Zwangerschapsverlof!$B$66:$K$72,N879,3+D879),0)</f>
        <v>0</v>
      </c>
      <c r="W879" s="37">
        <f ca="1">IF(AND(H879=0,I879=0,S879=1),INDEX(Zwangerschapsverlof!$B$80:$K$86,R879,3+D879),0)</f>
        <v>0</v>
      </c>
      <c r="X879" s="110">
        <f t="shared" ca="1" si="159"/>
        <v>20</v>
      </c>
    </row>
    <row r="880" spans="2:24">
      <c r="B880" s="48">
        <f t="shared" ca="1" si="161"/>
        <v>45752</v>
      </c>
      <c r="C880" s="10">
        <f t="shared" ca="1" si="160"/>
        <v>45752</v>
      </c>
      <c r="D880" s="6">
        <f t="shared" ca="1" si="162"/>
        <v>6</v>
      </c>
      <c r="E880" s="10">
        <f ca="1">VLOOKUP(C880,Vakantie!O:O,1,1)</f>
        <v>45710</v>
      </c>
      <c r="F880" s="10">
        <f ca="1">INDEX(Vakantie!P:P,MATCH(E880,Vakantie!O:O,0))</f>
        <v>45718</v>
      </c>
      <c r="G880" s="6" t="str">
        <f ca="1">INDEX(Vakantie!Q:Q,MATCH(E880,Vakantie!O:O,0))</f>
        <v>Voorjaar</v>
      </c>
      <c r="H880" s="6">
        <f t="shared" ca="1" si="163"/>
        <v>0</v>
      </c>
      <c r="I880" s="6">
        <f ca="1">IFERROR(  MIN(1, VLOOKUP(C880,Vakantie!Z:Z,1,0)   ),0)</f>
        <v>0</v>
      </c>
      <c r="J880" s="6">
        <f t="shared" ca="1" si="155"/>
        <v>0</v>
      </c>
      <c r="K880" s="6">
        <f t="shared" si="156"/>
        <v>0</v>
      </c>
      <c r="L880" s="10">
        <f ca="1">VLOOKUP(C880,Zwangerschapsverlof!$B$66:$B$72,1,1)</f>
        <v>0</v>
      </c>
      <c r="M880" s="10">
        <f ca="1">INDEX(Zwangerschapsverlof!$C$66:$C$72,N880)</f>
        <v>0</v>
      </c>
      <c r="N880" s="89">
        <f ca="1">MATCH(L880,Zwangerschapsverlof!$B$66:$B$72,0)</f>
        <v>1</v>
      </c>
      <c r="O880" s="6">
        <f t="shared" ca="1" si="164"/>
        <v>0</v>
      </c>
      <c r="P880" s="10">
        <f ca="1">VLOOKUP(C880,Zwangerschapsverlof!$B$80:$B$86,1,1)</f>
        <v>0</v>
      </c>
      <c r="Q880" s="10">
        <f ca="1">INDEX(Zwangerschapsverlof!$C$80:$C$86,R880)</f>
        <v>0</v>
      </c>
      <c r="R880" s="89">
        <f ca="1">MATCH(P880,Zwangerschapsverlof!$B$80:$B$86,0)</f>
        <v>1</v>
      </c>
      <c r="S880" s="6">
        <f t="shared" ca="1" si="165"/>
        <v>0</v>
      </c>
      <c r="T880" s="37">
        <f t="shared" ca="1" si="157"/>
        <v>0</v>
      </c>
      <c r="U880" s="49">
        <f t="shared" si="158"/>
        <v>0</v>
      </c>
      <c r="V880" s="37">
        <f ca="1">IF(AND(H880=0,I880=0,O880=1),INDEX(Zwangerschapsverlof!$B$66:$K$72,N880,3+D880),0)</f>
        <v>0</v>
      </c>
      <c r="W880" s="37">
        <f ca="1">IF(AND(H880=0,I880=0,S880=1),INDEX(Zwangerschapsverlof!$B$80:$K$86,R880,3+D880),0)</f>
        <v>0</v>
      </c>
      <c r="X880" s="110">
        <f t="shared" ca="1" si="159"/>
        <v>20</v>
      </c>
    </row>
    <row r="881" spans="2:24">
      <c r="B881" s="48">
        <f t="shared" ca="1" si="161"/>
        <v>45753</v>
      </c>
      <c r="C881" s="10">
        <f t="shared" ca="1" si="160"/>
        <v>45753</v>
      </c>
      <c r="D881" s="6">
        <f t="shared" ca="1" si="162"/>
        <v>7</v>
      </c>
      <c r="E881" s="10">
        <f ca="1">VLOOKUP(C881,Vakantie!O:O,1,1)</f>
        <v>45710</v>
      </c>
      <c r="F881" s="10">
        <f ca="1">INDEX(Vakantie!P:P,MATCH(E881,Vakantie!O:O,0))</f>
        <v>45718</v>
      </c>
      <c r="G881" s="6" t="str">
        <f ca="1">INDEX(Vakantie!Q:Q,MATCH(E881,Vakantie!O:O,0))</f>
        <v>Voorjaar</v>
      </c>
      <c r="H881" s="6">
        <f t="shared" ca="1" si="163"/>
        <v>0</v>
      </c>
      <c r="I881" s="6">
        <f ca="1">IFERROR(  MIN(1, VLOOKUP(C881,Vakantie!Z:Z,1,0)   ),0)</f>
        <v>0</v>
      </c>
      <c r="J881" s="6">
        <f t="shared" ca="1" si="155"/>
        <v>0</v>
      </c>
      <c r="K881" s="6">
        <f t="shared" si="156"/>
        <v>0</v>
      </c>
      <c r="L881" s="10">
        <f ca="1">VLOOKUP(C881,Zwangerschapsverlof!$B$66:$B$72,1,1)</f>
        <v>0</v>
      </c>
      <c r="M881" s="10">
        <f ca="1">INDEX(Zwangerschapsverlof!$C$66:$C$72,N881)</f>
        <v>0</v>
      </c>
      <c r="N881" s="89">
        <f ca="1">MATCH(L881,Zwangerschapsverlof!$B$66:$B$72,0)</f>
        <v>1</v>
      </c>
      <c r="O881" s="6">
        <f t="shared" ca="1" si="164"/>
        <v>0</v>
      </c>
      <c r="P881" s="10">
        <f ca="1">VLOOKUP(C881,Zwangerschapsverlof!$B$80:$B$86,1,1)</f>
        <v>0</v>
      </c>
      <c r="Q881" s="10">
        <f ca="1">INDEX(Zwangerschapsverlof!$C$80:$C$86,R881)</f>
        <v>0</v>
      </c>
      <c r="R881" s="89">
        <f ca="1">MATCH(P881,Zwangerschapsverlof!$B$80:$B$86,0)</f>
        <v>1</v>
      </c>
      <c r="S881" s="6">
        <f t="shared" ca="1" si="165"/>
        <v>0</v>
      </c>
      <c r="T881" s="37">
        <f t="shared" ca="1" si="157"/>
        <v>0</v>
      </c>
      <c r="U881" s="49">
        <f t="shared" si="158"/>
        <v>0</v>
      </c>
      <c r="V881" s="37">
        <f ca="1">IF(AND(H881=0,I881=0,O881=1),INDEX(Zwangerschapsverlof!$B$66:$K$72,N881,3+D881),0)</f>
        <v>0</v>
      </c>
      <c r="W881" s="37">
        <f ca="1">IF(AND(H881=0,I881=0,S881=1),INDEX(Zwangerschapsverlof!$B$80:$K$86,R881,3+D881),0)</f>
        <v>0</v>
      </c>
      <c r="X881" s="110">
        <f t="shared" ca="1" si="159"/>
        <v>20</v>
      </c>
    </row>
    <row r="882" spans="2:24">
      <c r="B882" s="48">
        <f t="shared" ca="1" si="161"/>
        <v>45754</v>
      </c>
      <c r="C882" s="10">
        <f t="shared" ca="1" si="160"/>
        <v>45754</v>
      </c>
      <c r="D882" s="6">
        <f t="shared" ca="1" si="162"/>
        <v>1</v>
      </c>
      <c r="E882" s="10">
        <f ca="1">VLOOKUP(C882,Vakantie!O:O,1,1)</f>
        <v>45710</v>
      </c>
      <c r="F882" s="10">
        <f ca="1">INDEX(Vakantie!P:P,MATCH(E882,Vakantie!O:O,0))</f>
        <v>45718</v>
      </c>
      <c r="G882" s="6" t="str">
        <f ca="1">INDEX(Vakantie!Q:Q,MATCH(E882,Vakantie!O:O,0))</f>
        <v>Voorjaar</v>
      </c>
      <c r="H882" s="6">
        <f t="shared" ca="1" si="163"/>
        <v>0</v>
      </c>
      <c r="I882" s="6">
        <f ca="1">IFERROR(  MIN(1, VLOOKUP(C882,Vakantie!Z:Z,1,0)   ),0)</f>
        <v>0</v>
      </c>
      <c r="J882" s="6">
        <f t="shared" ca="1" si="155"/>
        <v>0</v>
      </c>
      <c r="K882" s="6">
        <f t="shared" si="156"/>
        <v>0</v>
      </c>
      <c r="L882" s="10">
        <f ca="1">VLOOKUP(C882,Zwangerschapsverlof!$B$66:$B$72,1,1)</f>
        <v>0</v>
      </c>
      <c r="M882" s="10">
        <f ca="1">INDEX(Zwangerschapsverlof!$C$66:$C$72,N882)</f>
        <v>0</v>
      </c>
      <c r="N882" s="89">
        <f ca="1">MATCH(L882,Zwangerschapsverlof!$B$66:$B$72,0)</f>
        <v>1</v>
      </c>
      <c r="O882" s="6">
        <f t="shared" ca="1" si="164"/>
        <v>0</v>
      </c>
      <c r="P882" s="10">
        <f ca="1">VLOOKUP(C882,Zwangerschapsverlof!$B$80:$B$86,1,1)</f>
        <v>0</v>
      </c>
      <c r="Q882" s="10">
        <f ca="1">INDEX(Zwangerschapsverlof!$C$80:$C$86,R882)</f>
        <v>0</v>
      </c>
      <c r="R882" s="89">
        <f ca="1">MATCH(P882,Zwangerschapsverlof!$B$80:$B$86,0)</f>
        <v>1</v>
      </c>
      <c r="S882" s="6">
        <f t="shared" ca="1" si="165"/>
        <v>0</v>
      </c>
      <c r="T882" s="37">
        <f t="shared" ca="1" si="157"/>
        <v>0</v>
      </c>
      <c r="U882" s="49">
        <f t="shared" si="158"/>
        <v>0</v>
      </c>
      <c r="V882" s="37">
        <f ca="1">IF(AND(H882=0,I882=0,O882=1),INDEX(Zwangerschapsverlof!$B$66:$K$72,N882,3+D882),0)</f>
        <v>0</v>
      </c>
      <c r="W882" s="37">
        <f ca="1">IF(AND(H882=0,I882=0,S882=1),INDEX(Zwangerschapsverlof!$B$80:$K$86,R882,3+D882),0)</f>
        <v>0</v>
      </c>
      <c r="X882" s="110">
        <f t="shared" ca="1" si="159"/>
        <v>20</v>
      </c>
    </row>
    <row r="883" spans="2:24">
      <c r="B883" s="48">
        <f t="shared" ca="1" si="161"/>
        <v>45755</v>
      </c>
      <c r="C883" s="10">
        <f t="shared" ca="1" si="160"/>
        <v>45755</v>
      </c>
      <c r="D883" s="6">
        <f t="shared" ca="1" si="162"/>
        <v>2</v>
      </c>
      <c r="E883" s="10">
        <f ca="1">VLOOKUP(C883,Vakantie!O:O,1,1)</f>
        <v>45710</v>
      </c>
      <c r="F883" s="10">
        <f ca="1">INDEX(Vakantie!P:P,MATCH(E883,Vakantie!O:O,0))</f>
        <v>45718</v>
      </c>
      <c r="G883" s="6" t="str">
        <f ca="1">INDEX(Vakantie!Q:Q,MATCH(E883,Vakantie!O:O,0))</f>
        <v>Voorjaar</v>
      </c>
      <c r="H883" s="6">
        <f t="shared" ca="1" si="163"/>
        <v>0</v>
      </c>
      <c r="I883" s="6">
        <f ca="1">IFERROR(  MIN(1, VLOOKUP(C883,Vakantie!Z:Z,1,0)   ),0)</f>
        <v>0</v>
      </c>
      <c r="J883" s="6">
        <f t="shared" ca="1" si="155"/>
        <v>0</v>
      </c>
      <c r="K883" s="6">
        <f t="shared" si="156"/>
        <v>0</v>
      </c>
      <c r="L883" s="10">
        <f ca="1">VLOOKUP(C883,Zwangerschapsverlof!$B$66:$B$72,1,1)</f>
        <v>0</v>
      </c>
      <c r="M883" s="10">
        <f ca="1">INDEX(Zwangerschapsverlof!$C$66:$C$72,N883)</f>
        <v>0</v>
      </c>
      <c r="N883" s="89">
        <f ca="1">MATCH(L883,Zwangerschapsverlof!$B$66:$B$72,0)</f>
        <v>1</v>
      </c>
      <c r="O883" s="6">
        <f t="shared" ca="1" si="164"/>
        <v>0</v>
      </c>
      <c r="P883" s="10">
        <f ca="1">VLOOKUP(C883,Zwangerschapsverlof!$B$80:$B$86,1,1)</f>
        <v>0</v>
      </c>
      <c r="Q883" s="10">
        <f ca="1">INDEX(Zwangerschapsverlof!$C$80:$C$86,R883)</f>
        <v>0</v>
      </c>
      <c r="R883" s="89">
        <f ca="1">MATCH(P883,Zwangerschapsverlof!$B$80:$B$86,0)</f>
        <v>1</v>
      </c>
      <c r="S883" s="6">
        <f t="shared" ca="1" si="165"/>
        <v>0</v>
      </c>
      <c r="T883" s="37">
        <f t="shared" ca="1" si="157"/>
        <v>0</v>
      </c>
      <c r="U883" s="49">
        <f t="shared" si="158"/>
        <v>0</v>
      </c>
      <c r="V883" s="37">
        <f ca="1">IF(AND(H883=0,I883=0,O883=1),INDEX(Zwangerschapsverlof!$B$66:$K$72,N883,3+D883),0)</f>
        <v>0</v>
      </c>
      <c r="W883" s="37">
        <f ca="1">IF(AND(H883=0,I883=0,S883=1),INDEX(Zwangerschapsverlof!$B$80:$K$86,R883,3+D883),0)</f>
        <v>0</v>
      </c>
      <c r="X883" s="110">
        <f t="shared" ca="1" si="159"/>
        <v>20</v>
      </c>
    </row>
    <row r="884" spans="2:24">
      <c r="B884" s="48">
        <f t="shared" ca="1" si="161"/>
        <v>45756</v>
      </c>
      <c r="C884" s="10">
        <f t="shared" ca="1" si="160"/>
        <v>45756</v>
      </c>
      <c r="D884" s="6">
        <f t="shared" ca="1" si="162"/>
        <v>3</v>
      </c>
      <c r="E884" s="10">
        <f ca="1">VLOOKUP(C884,Vakantie!O:O,1,1)</f>
        <v>45710</v>
      </c>
      <c r="F884" s="10">
        <f ca="1">INDEX(Vakantie!P:P,MATCH(E884,Vakantie!O:O,0))</f>
        <v>45718</v>
      </c>
      <c r="G884" s="6" t="str">
        <f ca="1">INDEX(Vakantie!Q:Q,MATCH(E884,Vakantie!O:O,0))</f>
        <v>Voorjaar</v>
      </c>
      <c r="H884" s="6">
        <f t="shared" ca="1" si="163"/>
        <v>0</v>
      </c>
      <c r="I884" s="6">
        <f ca="1">IFERROR(  MIN(1, VLOOKUP(C884,Vakantie!Z:Z,1,0)   ),0)</f>
        <v>0</v>
      </c>
      <c r="J884" s="6">
        <f t="shared" ca="1" si="155"/>
        <v>0</v>
      </c>
      <c r="K884" s="6">
        <f t="shared" si="156"/>
        <v>0</v>
      </c>
      <c r="L884" s="10">
        <f ca="1">VLOOKUP(C884,Zwangerschapsverlof!$B$66:$B$72,1,1)</f>
        <v>0</v>
      </c>
      <c r="M884" s="10">
        <f ca="1">INDEX(Zwangerschapsverlof!$C$66:$C$72,N884)</f>
        <v>0</v>
      </c>
      <c r="N884" s="89">
        <f ca="1">MATCH(L884,Zwangerschapsverlof!$B$66:$B$72,0)</f>
        <v>1</v>
      </c>
      <c r="O884" s="6">
        <f t="shared" ca="1" si="164"/>
        <v>0</v>
      </c>
      <c r="P884" s="10">
        <f ca="1">VLOOKUP(C884,Zwangerschapsverlof!$B$80:$B$86,1,1)</f>
        <v>0</v>
      </c>
      <c r="Q884" s="10">
        <f ca="1">INDEX(Zwangerschapsverlof!$C$80:$C$86,R884)</f>
        <v>0</v>
      </c>
      <c r="R884" s="89">
        <f ca="1">MATCH(P884,Zwangerschapsverlof!$B$80:$B$86,0)</f>
        <v>1</v>
      </c>
      <c r="S884" s="6">
        <f t="shared" ca="1" si="165"/>
        <v>0</v>
      </c>
      <c r="T884" s="37">
        <f t="shared" ca="1" si="157"/>
        <v>0</v>
      </c>
      <c r="U884" s="49">
        <f t="shared" si="158"/>
        <v>0</v>
      </c>
      <c r="V884" s="37">
        <f ca="1">IF(AND(H884=0,I884=0,O884=1),INDEX(Zwangerschapsverlof!$B$66:$K$72,N884,3+D884),0)</f>
        <v>0</v>
      </c>
      <c r="W884" s="37">
        <f ca="1">IF(AND(H884=0,I884=0,S884=1),INDEX(Zwangerschapsverlof!$B$80:$K$86,R884,3+D884),0)</f>
        <v>0</v>
      </c>
      <c r="X884" s="110">
        <f t="shared" ca="1" si="159"/>
        <v>20</v>
      </c>
    </row>
    <row r="885" spans="2:24">
      <c r="B885" s="48">
        <f t="shared" ca="1" si="161"/>
        <v>45757</v>
      </c>
      <c r="C885" s="10">
        <f t="shared" ca="1" si="160"/>
        <v>45757</v>
      </c>
      <c r="D885" s="6">
        <f t="shared" ca="1" si="162"/>
        <v>4</v>
      </c>
      <c r="E885" s="10">
        <f ca="1">VLOOKUP(C885,Vakantie!O:O,1,1)</f>
        <v>45710</v>
      </c>
      <c r="F885" s="10">
        <f ca="1">INDEX(Vakantie!P:P,MATCH(E885,Vakantie!O:O,0))</f>
        <v>45718</v>
      </c>
      <c r="G885" s="6" t="str">
        <f ca="1">INDEX(Vakantie!Q:Q,MATCH(E885,Vakantie!O:O,0))</f>
        <v>Voorjaar</v>
      </c>
      <c r="H885" s="6">
        <f t="shared" ca="1" si="163"/>
        <v>0</v>
      </c>
      <c r="I885" s="6">
        <f ca="1">IFERROR(  MIN(1, VLOOKUP(C885,Vakantie!Z:Z,1,0)   ),0)</f>
        <v>0</v>
      </c>
      <c r="J885" s="6">
        <f t="shared" ca="1" si="155"/>
        <v>0</v>
      </c>
      <c r="K885" s="6">
        <f t="shared" si="156"/>
        <v>0</v>
      </c>
      <c r="L885" s="10">
        <f ca="1">VLOOKUP(C885,Zwangerschapsverlof!$B$66:$B$72,1,1)</f>
        <v>0</v>
      </c>
      <c r="M885" s="10">
        <f ca="1">INDEX(Zwangerschapsverlof!$C$66:$C$72,N885)</f>
        <v>0</v>
      </c>
      <c r="N885" s="89">
        <f ca="1">MATCH(L885,Zwangerschapsverlof!$B$66:$B$72,0)</f>
        <v>1</v>
      </c>
      <c r="O885" s="6">
        <f t="shared" ca="1" si="164"/>
        <v>0</v>
      </c>
      <c r="P885" s="10">
        <f ca="1">VLOOKUP(C885,Zwangerschapsverlof!$B$80:$B$86,1,1)</f>
        <v>0</v>
      </c>
      <c r="Q885" s="10">
        <f ca="1">INDEX(Zwangerschapsverlof!$C$80:$C$86,R885)</f>
        <v>0</v>
      </c>
      <c r="R885" s="89">
        <f ca="1">MATCH(P885,Zwangerschapsverlof!$B$80:$B$86,0)</f>
        <v>1</v>
      </c>
      <c r="S885" s="6">
        <f t="shared" ca="1" si="165"/>
        <v>0</v>
      </c>
      <c r="T885" s="37">
        <f t="shared" ca="1" si="157"/>
        <v>0</v>
      </c>
      <c r="U885" s="49">
        <f t="shared" si="158"/>
        <v>0</v>
      </c>
      <c r="V885" s="37">
        <f ca="1">IF(AND(H885=0,I885=0,O885=1),INDEX(Zwangerschapsverlof!$B$66:$K$72,N885,3+D885),0)</f>
        <v>0</v>
      </c>
      <c r="W885" s="37">
        <f ca="1">IF(AND(H885=0,I885=0,S885=1),INDEX(Zwangerschapsverlof!$B$80:$K$86,R885,3+D885),0)</f>
        <v>0</v>
      </c>
      <c r="X885" s="110">
        <f t="shared" ca="1" si="159"/>
        <v>20</v>
      </c>
    </row>
    <row r="886" spans="2:24">
      <c r="B886" s="48">
        <f t="shared" ca="1" si="161"/>
        <v>45758</v>
      </c>
      <c r="C886" s="10">
        <f t="shared" ca="1" si="160"/>
        <v>45758</v>
      </c>
      <c r="D886" s="6">
        <f t="shared" ca="1" si="162"/>
        <v>5</v>
      </c>
      <c r="E886" s="10">
        <f ca="1">VLOOKUP(C886,Vakantie!O:O,1,1)</f>
        <v>45710</v>
      </c>
      <c r="F886" s="10">
        <f ca="1">INDEX(Vakantie!P:P,MATCH(E886,Vakantie!O:O,0))</f>
        <v>45718</v>
      </c>
      <c r="G886" s="6" t="str">
        <f ca="1">INDEX(Vakantie!Q:Q,MATCH(E886,Vakantie!O:O,0))</f>
        <v>Voorjaar</v>
      </c>
      <c r="H886" s="6">
        <f t="shared" ca="1" si="163"/>
        <v>0</v>
      </c>
      <c r="I886" s="6">
        <f ca="1">IFERROR(  MIN(1, VLOOKUP(C886,Vakantie!Z:Z,1,0)   ),0)</f>
        <v>0</v>
      </c>
      <c r="J886" s="6">
        <f t="shared" ca="1" si="155"/>
        <v>0</v>
      </c>
      <c r="K886" s="6">
        <f t="shared" si="156"/>
        <v>0</v>
      </c>
      <c r="L886" s="10">
        <f ca="1">VLOOKUP(C886,Zwangerschapsverlof!$B$66:$B$72,1,1)</f>
        <v>0</v>
      </c>
      <c r="M886" s="10">
        <f ca="1">INDEX(Zwangerschapsverlof!$C$66:$C$72,N886)</f>
        <v>0</v>
      </c>
      <c r="N886" s="89">
        <f ca="1">MATCH(L886,Zwangerschapsverlof!$B$66:$B$72,0)</f>
        <v>1</v>
      </c>
      <c r="O886" s="6">
        <f t="shared" ca="1" si="164"/>
        <v>0</v>
      </c>
      <c r="P886" s="10">
        <f ca="1">VLOOKUP(C886,Zwangerschapsverlof!$B$80:$B$86,1,1)</f>
        <v>0</v>
      </c>
      <c r="Q886" s="10">
        <f ca="1">INDEX(Zwangerschapsverlof!$C$80:$C$86,R886)</f>
        <v>0</v>
      </c>
      <c r="R886" s="89">
        <f ca="1">MATCH(P886,Zwangerschapsverlof!$B$80:$B$86,0)</f>
        <v>1</v>
      </c>
      <c r="S886" s="6">
        <f t="shared" ca="1" si="165"/>
        <v>0</v>
      </c>
      <c r="T886" s="37">
        <f t="shared" ca="1" si="157"/>
        <v>0</v>
      </c>
      <c r="U886" s="49">
        <f t="shared" si="158"/>
        <v>0</v>
      </c>
      <c r="V886" s="37">
        <f ca="1">IF(AND(H886=0,I886=0,O886=1),INDEX(Zwangerschapsverlof!$B$66:$K$72,N886,3+D886),0)</f>
        <v>0</v>
      </c>
      <c r="W886" s="37">
        <f ca="1">IF(AND(H886=0,I886=0,S886=1),INDEX(Zwangerschapsverlof!$B$80:$K$86,R886,3+D886),0)</f>
        <v>0</v>
      </c>
      <c r="X886" s="110">
        <f t="shared" ca="1" si="159"/>
        <v>20</v>
      </c>
    </row>
    <row r="887" spans="2:24">
      <c r="B887" s="48">
        <f t="shared" ca="1" si="161"/>
        <v>45759</v>
      </c>
      <c r="C887" s="10">
        <f t="shared" ca="1" si="160"/>
        <v>45759</v>
      </c>
      <c r="D887" s="6">
        <f t="shared" ca="1" si="162"/>
        <v>6</v>
      </c>
      <c r="E887" s="10">
        <f ca="1">VLOOKUP(C887,Vakantie!O:O,1,1)</f>
        <v>45710</v>
      </c>
      <c r="F887" s="10">
        <f ca="1">INDEX(Vakantie!P:P,MATCH(E887,Vakantie!O:O,0))</f>
        <v>45718</v>
      </c>
      <c r="G887" s="6" t="str">
        <f ca="1">INDEX(Vakantie!Q:Q,MATCH(E887,Vakantie!O:O,0))</f>
        <v>Voorjaar</v>
      </c>
      <c r="H887" s="6">
        <f t="shared" ca="1" si="163"/>
        <v>0</v>
      </c>
      <c r="I887" s="6">
        <f ca="1">IFERROR(  MIN(1, VLOOKUP(C887,Vakantie!Z:Z,1,0)   ),0)</f>
        <v>0</v>
      </c>
      <c r="J887" s="6">
        <f t="shared" ca="1" si="155"/>
        <v>0</v>
      </c>
      <c r="K887" s="6">
        <f t="shared" si="156"/>
        <v>0</v>
      </c>
      <c r="L887" s="10">
        <f ca="1">VLOOKUP(C887,Zwangerschapsverlof!$B$66:$B$72,1,1)</f>
        <v>0</v>
      </c>
      <c r="M887" s="10">
        <f ca="1">INDEX(Zwangerschapsverlof!$C$66:$C$72,N887)</f>
        <v>0</v>
      </c>
      <c r="N887" s="89">
        <f ca="1">MATCH(L887,Zwangerschapsverlof!$B$66:$B$72,0)</f>
        <v>1</v>
      </c>
      <c r="O887" s="6">
        <f t="shared" ca="1" si="164"/>
        <v>0</v>
      </c>
      <c r="P887" s="10">
        <f ca="1">VLOOKUP(C887,Zwangerschapsverlof!$B$80:$B$86,1,1)</f>
        <v>0</v>
      </c>
      <c r="Q887" s="10">
        <f ca="1">INDEX(Zwangerschapsverlof!$C$80:$C$86,R887)</f>
        <v>0</v>
      </c>
      <c r="R887" s="89">
        <f ca="1">MATCH(P887,Zwangerschapsverlof!$B$80:$B$86,0)</f>
        <v>1</v>
      </c>
      <c r="S887" s="6">
        <f t="shared" ca="1" si="165"/>
        <v>0</v>
      </c>
      <c r="T887" s="37">
        <f t="shared" ca="1" si="157"/>
        <v>0</v>
      </c>
      <c r="U887" s="49">
        <f t="shared" si="158"/>
        <v>0</v>
      </c>
      <c r="V887" s="37">
        <f ca="1">IF(AND(H887=0,I887=0,O887=1),INDEX(Zwangerschapsverlof!$B$66:$K$72,N887,3+D887),0)</f>
        <v>0</v>
      </c>
      <c r="W887" s="37">
        <f ca="1">IF(AND(H887=0,I887=0,S887=1),INDEX(Zwangerschapsverlof!$B$80:$K$86,R887,3+D887),0)</f>
        <v>0</v>
      </c>
      <c r="X887" s="110">
        <f t="shared" ca="1" si="159"/>
        <v>20</v>
      </c>
    </row>
    <row r="888" spans="2:24">
      <c r="B888" s="48">
        <f t="shared" ca="1" si="161"/>
        <v>45760</v>
      </c>
      <c r="C888" s="10">
        <f t="shared" ca="1" si="160"/>
        <v>45760</v>
      </c>
      <c r="D888" s="6">
        <f t="shared" ca="1" si="162"/>
        <v>7</v>
      </c>
      <c r="E888" s="10">
        <f ca="1">VLOOKUP(C888,Vakantie!O:O,1,1)</f>
        <v>45710</v>
      </c>
      <c r="F888" s="10">
        <f ca="1">INDEX(Vakantie!P:P,MATCH(E888,Vakantie!O:O,0))</f>
        <v>45718</v>
      </c>
      <c r="G888" s="6" t="str">
        <f ca="1">INDEX(Vakantie!Q:Q,MATCH(E888,Vakantie!O:O,0))</f>
        <v>Voorjaar</v>
      </c>
      <c r="H888" s="6">
        <f t="shared" ca="1" si="163"/>
        <v>0</v>
      </c>
      <c r="I888" s="6">
        <f ca="1">IFERROR(  MIN(1, VLOOKUP(C888,Vakantie!Z:Z,1,0)   ),0)</f>
        <v>0</v>
      </c>
      <c r="J888" s="6">
        <f t="shared" ca="1" si="155"/>
        <v>0</v>
      </c>
      <c r="K888" s="6">
        <f t="shared" si="156"/>
        <v>0</v>
      </c>
      <c r="L888" s="10">
        <f ca="1">VLOOKUP(C888,Zwangerschapsverlof!$B$66:$B$72,1,1)</f>
        <v>0</v>
      </c>
      <c r="M888" s="10">
        <f ca="1">INDEX(Zwangerschapsverlof!$C$66:$C$72,N888)</f>
        <v>0</v>
      </c>
      <c r="N888" s="89">
        <f ca="1">MATCH(L888,Zwangerschapsverlof!$B$66:$B$72,0)</f>
        <v>1</v>
      </c>
      <c r="O888" s="6">
        <f t="shared" ca="1" si="164"/>
        <v>0</v>
      </c>
      <c r="P888" s="10">
        <f ca="1">VLOOKUP(C888,Zwangerschapsverlof!$B$80:$B$86,1,1)</f>
        <v>0</v>
      </c>
      <c r="Q888" s="10">
        <f ca="1">INDEX(Zwangerschapsverlof!$C$80:$C$86,R888)</f>
        <v>0</v>
      </c>
      <c r="R888" s="89">
        <f ca="1">MATCH(P888,Zwangerschapsverlof!$B$80:$B$86,0)</f>
        <v>1</v>
      </c>
      <c r="S888" s="6">
        <f t="shared" ca="1" si="165"/>
        <v>0</v>
      </c>
      <c r="T888" s="37">
        <f t="shared" ca="1" si="157"/>
        <v>0</v>
      </c>
      <c r="U888" s="49">
        <f t="shared" si="158"/>
        <v>0</v>
      </c>
      <c r="V888" s="37">
        <f ca="1">IF(AND(H888=0,I888=0,O888=1),INDEX(Zwangerschapsverlof!$B$66:$K$72,N888,3+D888),0)</f>
        <v>0</v>
      </c>
      <c r="W888" s="37">
        <f ca="1">IF(AND(H888=0,I888=0,S888=1),INDEX(Zwangerschapsverlof!$B$80:$K$86,R888,3+D888),0)</f>
        <v>0</v>
      </c>
      <c r="X888" s="110">
        <f t="shared" ca="1" si="159"/>
        <v>20</v>
      </c>
    </row>
    <row r="889" spans="2:24">
      <c r="B889" s="48">
        <f t="shared" ca="1" si="161"/>
        <v>45761</v>
      </c>
      <c r="C889" s="10">
        <f t="shared" ca="1" si="160"/>
        <v>45761</v>
      </c>
      <c r="D889" s="6">
        <f t="shared" ca="1" si="162"/>
        <v>1</v>
      </c>
      <c r="E889" s="10">
        <f ca="1">VLOOKUP(C889,Vakantie!O:O,1,1)</f>
        <v>45710</v>
      </c>
      <c r="F889" s="10">
        <f ca="1">INDEX(Vakantie!P:P,MATCH(E889,Vakantie!O:O,0))</f>
        <v>45718</v>
      </c>
      <c r="G889" s="6" t="str">
        <f ca="1">INDEX(Vakantie!Q:Q,MATCH(E889,Vakantie!O:O,0))</f>
        <v>Voorjaar</v>
      </c>
      <c r="H889" s="6">
        <f t="shared" ca="1" si="163"/>
        <v>0</v>
      </c>
      <c r="I889" s="6">
        <f ca="1">IFERROR(  MIN(1, VLOOKUP(C889,Vakantie!Z:Z,1,0)   ),0)</f>
        <v>0</v>
      </c>
      <c r="J889" s="6">
        <f t="shared" ca="1" si="155"/>
        <v>0</v>
      </c>
      <c r="K889" s="6">
        <f t="shared" si="156"/>
        <v>0</v>
      </c>
      <c r="L889" s="10">
        <f ca="1">VLOOKUP(C889,Zwangerschapsverlof!$B$66:$B$72,1,1)</f>
        <v>0</v>
      </c>
      <c r="M889" s="10">
        <f ca="1">INDEX(Zwangerschapsverlof!$C$66:$C$72,N889)</f>
        <v>0</v>
      </c>
      <c r="N889" s="89">
        <f ca="1">MATCH(L889,Zwangerschapsverlof!$B$66:$B$72,0)</f>
        <v>1</v>
      </c>
      <c r="O889" s="6">
        <f t="shared" ca="1" si="164"/>
        <v>0</v>
      </c>
      <c r="P889" s="10">
        <f ca="1">VLOOKUP(C889,Zwangerschapsverlof!$B$80:$B$86,1,1)</f>
        <v>0</v>
      </c>
      <c r="Q889" s="10">
        <f ca="1">INDEX(Zwangerschapsverlof!$C$80:$C$86,R889)</f>
        <v>0</v>
      </c>
      <c r="R889" s="89">
        <f ca="1">MATCH(P889,Zwangerschapsverlof!$B$80:$B$86,0)</f>
        <v>1</v>
      </c>
      <c r="S889" s="6">
        <f t="shared" ca="1" si="165"/>
        <v>0</v>
      </c>
      <c r="T889" s="37">
        <f t="shared" ca="1" si="157"/>
        <v>0</v>
      </c>
      <c r="U889" s="49">
        <f t="shared" si="158"/>
        <v>0</v>
      </c>
      <c r="V889" s="37">
        <f ca="1">IF(AND(H889=0,I889=0,O889=1),INDEX(Zwangerschapsverlof!$B$66:$K$72,N889,3+D889),0)</f>
        <v>0</v>
      </c>
      <c r="W889" s="37">
        <f ca="1">IF(AND(H889=0,I889=0,S889=1),INDEX(Zwangerschapsverlof!$B$80:$K$86,R889,3+D889),0)</f>
        <v>0</v>
      </c>
      <c r="X889" s="110">
        <f t="shared" ca="1" si="159"/>
        <v>20</v>
      </c>
    </row>
    <row r="890" spans="2:24">
      <c r="B890" s="48">
        <f t="shared" ca="1" si="161"/>
        <v>45762</v>
      </c>
      <c r="C890" s="10">
        <f t="shared" ca="1" si="160"/>
        <v>45762</v>
      </c>
      <c r="D890" s="6">
        <f t="shared" ca="1" si="162"/>
        <v>2</v>
      </c>
      <c r="E890" s="10">
        <f ca="1">VLOOKUP(C890,Vakantie!O:O,1,1)</f>
        <v>45710</v>
      </c>
      <c r="F890" s="10">
        <f ca="1">INDEX(Vakantie!P:P,MATCH(E890,Vakantie!O:O,0))</f>
        <v>45718</v>
      </c>
      <c r="G890" s="6" t="str">
        <f ca="1">INDEX(Vakantie!Q:Q,MATCH(E890,Vakantie!O:O,0))</f>
        <v>Voorjaar</v>
      </c>
      <c r="H890" s="6">
        <f t="shared" ca="1" si="163"/>
        <v>0</v>
      </c>
      <c r="I890" s="6">
        <f ca="1">IFERROR(  MIN(1, VLOOKUP(C890,Vakantie!Z:Z,1,0)   ),0)</f>
        <v>0</v>
      </c>
      <c r="J890" s="6">
        <f t="shared" ca="1" si="155"/>
        <v>0</v>
      </c>
      <c r="K890" s="6">
        <f t="shared" si="156"/>
        <v>0</v>
      </c>
      <c r="L890" s="10">
        <f ca="1">VLOOKUP(C890,Zwangerschapsverlof!$B$66:$B$72,1,1)</f>
        <v>0</v>
      </c>
      <c r="M890" s="10">
        <f ca="1">INDEX(Zwangerschapsverlof!$C$66:$C$72,N890)</f>
        <v>0</v>
      </c>
      <c r="N890" s="89">
        <f ca="1">MATCH(L890,Zwangerschapsverlof!$B$66:$B$72,0)</f>
        <v>1</v>
      </c>
      <c r="O890" s="6">
        <f t="shared" ca="1" si="164"/>
        <v>0</v>
      </c>
      <c r="P890" s="10">
        <f ca="1">VLOOKUP(C890,Zwangerschapsverlof!$B$80:$B$86,1,1)</f>
        <v>0</v>
      </c>
      <c r="Q890" s="10">
        <f ca="1">INDEX(Zwangerschapsverlof!$C$80:$C$86,R890)</f>
        <v>0</v>
      </c>
      <c r="R890" s="89">
        <f ca="1">MATCH(P890,Zwangerschapsverlof!$B$80:$B$86,0)</f>
        <v>1</v>
      </c>
      <c r="S890" s="6">
        <f t="shared" ca="1" si="165"/>
        <v>0</v>
      </c>
      <c r="T890" s="37">
        <f t="shared" ca="1" si="157"/>
        <v>0</v>
      </c>
      <c r="U890" s="49">
        <f t="shared" si="158"/>
        <v>0</v>
      </c>
      <c r="V890" s="37">
        <f ca="1">IF(AND(H890=0,I890=0,O890=1),INDEX(Zwangerschapsverlof!$B$66:$K$72,N890,3+D890),0)</f>
        <v>0</v>
      </c>
      <c r="W890" s="37">
        <f ca="1">IF(AND(H890=0,I890=0,S890=1),INDEX(Zwangerschapsverlof!$B$80:$K$86,R890,3+D890),0)</f>
        <v>0</v>
      </c>
      <c r="X890" s="110">
        <f t="shared" ca="1" si="159"/>
        <v>20</v>
      </c>
    </row>
    <row r="891" spans="2:24">
      <c r="B891" s="48">
        <f t="shared" ca="1" si="161"/>
        <v>45763</v>
      </c>
      <c r="C891" s="10">
        <f t="shared" ca="1" si="160"/>
        <v>45763</v>
      </c>
      <c r="D891" s="6">
        <f t="shared" ca="1" si="162"/>
        <v>3</v>
      </c>
      <c r="E891" s="10">
        <f ca="1">VLOOKUP(C891,Vakantie!O:O,1,1)</f>
        <v>45710</v>
      </c>
      <c r="F891" s="10">
        <f ca="1">INDEX(Vakantie!P:P,MATCH(E891,Vakantie!O:O,0))</f>
        <v>45718</v>
      </c>
      <c r="G891" s="6" t="str">
        <f ca="1">INDEX(Vakantie!Q:Q,MATCH(E891,Vakantie!O:O,0))</f>
        <v>Voorjaar</v>
      </c>
      <c r="H891" s="6">
        <f t="shared" ca="1" si="163"/>
        <v>0</v>
      </c>
      <c r="I891" s="6">
        <f ca="1">IFERROR(  MIN(1, VLOOKUP(C891,Vakantie!Z:Z,1,0)   ),0)</f>
        <v>0</v>
      </c>
      <c r="J891" s="6">
        <f t="shared" ca="1" si="155"/>
        <v>0</v>
      </c>
      <c r="K891" s="6">
        <f t="shared" si="156"/>
        <v>0</v>
      </c>
      <c r="L891" s="10">
        <f ca="1">VLOOKUP(C891,Zwangerschapsverlof!$B$66:$B$72,1,1)</f>
        <v>0</v>
      </c>
      <c r="M891" s="10">
        <f ca="1">INDEX(Zwangerschapsverlof!$C$66:$C$72,N891)</f>
        <v>0</v>
      </c>
      <c r="N891" s="89">
        <f ca="1">MATCH(L891,Zwangerschapsverlof!$B$66:$B$72,0)</f>
        <v>1</v>
      </c>
      <c r="O891" s="6">
        <f t="shared" ca="1" si="164"/>
        <v>0</v>
      </c>
      <c r="P891" s="10">
        <f ca="1">VLOOKUP(C891,Zwangerschapsverlof!$B$80:$B$86,1,1)</f>
        <v>0</v>
      </c>
      <c r="Q891" s="10">
        <f ca="1">INDEX(Zwangerschapsverlof!$C$80:$C$86,R891)</f>
        <v>0</v>
      </c>
      <c r="R891" s="89">
        <f ca="1">MATCH(P891,Zwangerschapsverlof!$B$80:$B$86,0)</f>
        <v>1</v>
      </c>
      <c r="S891" s="6">
        <f t="shared" ca="1" si="165"/>
        <v>0</v>
      </c>
      <c r="T891" s="37">
        <f t="shared" ca="1" si="157"/>
        <v>0</v>
      </c>
      <c r="U891" s="49">
        <f t="shared" si="158"/>
        <v>0</v>
      </c>
      <c r="V891" s="37">
        <f ca="1">IF(AND(H891=0,I891=0,O891=1),INDEX(Zwangerschapsverlof!$B$66:$K$72,N891,3+D891),0)</f>
        <v>0</v>
      </c>
      <c r="W891" s="37">
        <f ca="1">IF(AND(H891=0,I891=0,S891=1),INDEX(Zwangerschapsverlof!$B$80:$K$86,R891,3+D891),0)</f>
        <v>0</v>
      </c>
      <c r="X891" s="110">
        <f t="shared" ca="1" si="159"/>
        <v>20</v>
      </c>
    </row>
    <row r="892" spans="2:24">
      <c r="B892" s="48">
        <f t="shared" ca="1" si="161"/>
        <v>45764</v>
      </c>
      <c r="C892" s="10">
        <f t="shared" ca="1" si="160"/>
        <v>45764</v>
      </c>
      <c r="D892" s="6">
        <f t="shared" ca="1" si="162"/>
        <v>4</v>
      </c>
      <c r="E892" s="10">
        <f ca="1">VLOOKUP(C892,Vakantie!O:O,1,1)</f>
        <v>45710</v>
      </c>
      <c r="F892" s="10">
        <f ca="1">INDEX(Vakantie!P:P,MATCH(E892,Vakantie!O:O,0))</f>
        <v>45718</v>
      </c>
      <c r="G892" s="6" t="str">
        <f ca="1">INDEX(Vakantie!Q:Q,MATCH(E892,Vakantie!O:O,0))</f>
        <v>Voorjaar</v>
      </c>
      <c r="H892" s="6">
        <f t="shared" ca="1" si="163"/>
        <v>0</v>
      </c>
      <c r="I892" s="6">
        <f ca="1">IFERROR(  MIN(1, VLOOKUP(C892,Vakantie!Z:Z,1,0)   ),0)</f>
        <v>0</v>
      </c>
      <c r="J892" s="6">
        <f t="shared" ca="1" si="155"/>
        <v>0</v>
      </c>
      <c r="K892" s="6">
        <f t="shared" si="156"/>
        <v>0</v>
      </c>
      <c r="L892" s="10">
        <f ca="1">VLOOKUP(C892,Zwangerschapsverlof!$B$66:$B$72,1,1)</f>
        <v>0</v>
      </c>
      <c r="M892" s="10">
        <f ca="1">INDEX(Zwangerschapsverlof!$C$66:$C$72,N892)</f>
        <v>0</v>
      </c>
      <c r="N892" s="89">
        <f ca="1">MATCH(L892,Zwangerschapsverlof!$B$66:$B$72,0)</f>
        <v>1</v>
      </c>
      <c r="O892" s="6">
        <f t="shared" ca="1" si="164"/>
        <v>0</v>
      </c>
      <c r="P892" s="10">
        <f ca="1">VLOOKUP(C892,Zwangerschapsverlof!$B$80:$B$86,1,1)</f>
        <v>0</v>
      </c>
      <c r="Q892" s="10">
        <f ca="1">INDEX(Zwangerschapsverlof!$C$80:$C$86,R892)</f>
        <v>0</v>
      </c>
      <c r="R892" s="89">
        <f ca="1">MATCH(P892,Zwangerschapsverlof!$B$80:$B$86,0)</f>
        <v>1</v>
      </c>
      <c r="S892" s="6">
        <f t="shared" ca="1" si="165"/>
        <v>0</v>
      </c>
      <c r="T892" s="37">
        <f t="shared" ca="1" si="157"/>
        <v>0</v>
      </c>
      <c r="U892" s="49">
        <f t="shared" si="158"/>
        <v>0</v>
      </c>
      <c r="V892" s="37">
        <f ca="1">IF(AND(H892=0,I892=0,O892=1),INDEX(Zwangerschapsverlof!$B$66:$K$72,N892,3+D892),0)</f>
        <v>0</v>
      </c>
      <c r="W892" s="37">
        <f ca="1">IF(AND(H892=0,I892=0,S892=1),INDEX(Zwangerschapsverlof!$B$80:$K$86,R892,3+D892),0)</f>
        <v>0</v>
      </c>
      <c r="X892" s="110">
        <f t="shared" ca="1" si="159"/>
        <v>20</v>
      </c>
    </row>
    <row r="893" spans="2:24">
      <c r="B893" s="48">
        <f t="shared" ca="1" si="161"/>
        <v>45765</v>
      </c>
      <c r="C893" s="10">
        <f t="shared" ca="1" si="160"/>
        <v>45765</v>
      </c>
      <c r="D893" s="6">
        <f t="shared" ca="1" si="162"/>
        <v>5</v>
      </c>
      <c r="E893" s="10">
        <f ca="1">VLOOKUP(C893,Vakantie!O:O,1,1)</f>
        <v>45710</v>
      </c>
      <c r="F893" s="10">
        <f ca="1">INDEX(Vakantie!P:P,MATCH(E893,Vakantie!O:O,0))</f>
        <v>45718</v>
      </c>
      <c r="G893" s="6" t="str">
        <f ca="1">INDEX(Vakantie!Q:Q,MATCH(E893,Vakantie!O:O,0))</f>
        <v>Voorjaar</v>
      </c>
      <c r="H893" s="6">
        <f t="shared" ca="1" si="163"/>
        <v>0</v>
      </c>
      <c r="I893" s="6">
        <f ca="1">IFERROR(  MIN(1, VLOOKUP(C893,Vakantie!Z:Z,1,0)   ),0)</f>
        <v>0</v>
      </c>
      <c r="J893" s="6">
        <f t="shared" ca="1" si="155"/>
        <v>0</v>
      </c>
      <c r="K893" s="6">
        <f t="shared" si="156"/>
        <v>0</v>
      </c>
      <c r="L893" s="10">
        <f ca="1">VLOOKUP(C893,Zwangerschapsverlof!$B$66:$B$72,1,1)</f>
        <v>0</v>
      </c>
      <c r="M893" s="10">
        <f ca="1">INDEX(Zwangerschapsverlof!$C$66:$C$72,N893)</f>
        <v>0</v>
      </c>
      <c r="N893" s="89">
        <f ca="1">MATCH(L893,Zwangerschapsverlof!$B$66:$B$72,0)</f>
        <v>1</v>
      </c>
      <c r="O893" s="6">
        <f t="shared" ca="1" si="164"/>
        <v>0</v>
      </c>
      <c r="P893" s="10">
        <f ca="1">VLOOKUP(C893,Zwangerschapsverlof!$B$80:$B$86,1,1)</f>
        <v>0</v>
      </c>
      <c r="Q893" s="10">
        <f ca="1">INDEX(Zwangerschapsverlof!$C$80:$C$86,R893)</f>
        <v>0</v>
      </c>
      <c r="R893" s="89">
        <f ca="1">MATCH(P893,Zwangerschapsverlof!$B$80:$B$86,0)</f>
        <v>1</v>
      </c>
      <c r="S893" s="6">
        <f t="shared" ca="1" si="165"/>
        <v>0</v>
      </c>
      <c r="T893" s="37">
        <f t="shared" ca="1" si="157"/>
        <v>0</v>
      </c>
      <c r="U893" s="49">
        <f t="shared" si="158"/>
        <v>0</v>
      </c>
      <c r="V893" s="37">
        <f ca="1">IF(AND(H893=0,I893=0,O893=1),INDEX(Zwangerschapsverlof!$B$66:$K$72,N893,3+D893),0)</f>
        <v>0</v>
      </c>
      <c r="W893" s="37">
        <f ca="1">IF(AND(H893=0,I893=0,S893=1),INDEX(Zwangerschapsverlof!$B$80:$K$86,R893,3+D893),0)</f>
        <v>0</v>
      </c>
      <c r="X893" s="110">
        <f t="shared" ca="1" si="159"/>
        <v>20</v>
      </c>
    </row>
    <row r="894" spans="2:24">
      <c r="B894" s="48">
        <f t="shared" ca="1" si="161"/>
        <v>45766</v>
      </c>
      <c r="C894" s="10">
        <f t="shared" ca="1" si="160"/>
        <v>45766</v>
      </c>
      <c r="D894" s="6">
        <f t="shared" ca="1" si="162"/>
        <v>6</v>
      </c>
      <c r="E894" s="10">
        <f ca="1">VLOOKUP(C894,Vakantie!O:O,1,1)</f>
        <v>45710</v>
      </c>
      <c r="F894" s="10">
        <f ca="1">INDEX(Vakantie!P:P,MATCH(E894,Vakantie!O:O,0))</f>
        <v>45718</v>
      </c>
      <c r="G894" s="6" t="str">
        <f ca="1">INDEX(Vakantie!Q:Q,MATCH(E894,Vakantie!O:O,0))</f>
        <v>Voorjaar</v>
      </c>
      <c r="H894" s="6">
        <f t="shared" ca="1" si="163"/>
        <v>0</v>
      </c>
      <c r="I894" s="6">
        <f ca="1">IFERROR(  MIN(1, VLOOKUP(C894,Vakantie!Z:Z,1,0)   ),0)</f>
        <v>0</v>
      </c>
      <c r="J894" s="6">
        <f t="shared" ca="1" si="155"/>
        <v>0</v>
      </c>
      <c r="K894" s="6">
        <f t="shared" si="156"/>
        <v>0</v>
      </c>
      <c r="L894" s="10">
        <f ca="1">VLOOKUP(C894,Zwangerschapsverlof!$B$66:$B$72,1,1)</f>
        <v>0</v>
      </c>
      <c r="M894" s="10">
        <f ca="1">INDEX(Zwangerschapsverlof!$C$66:$C$72,N894)</f>
        <v>0</v>
      </c>
      <c r="N894" s="89">
        <f ca="1">MATCH(L894,Zwangerschapsverlof!$B$66:$B$72,0)</f>
        <v>1</v>
      </c>
      <c r="O894" s="6">
        <f t="shared" ca="1" si="164"/>
        <v>0</v>
      </c>
      <c r="P894" s="10">
        <f ca="1">VLOOKUP(C894,Zwangerschapsverlof!$B$80:$B$86,1,1)</f>
        <v>0</v>
      </c>
      <c r="Q894" s="10">
        <f ca="1">INDEX(Zwangerschapsverlof!$C$80:$C$86,R894)</f>
        <v>0</v>
      </c>
      <c r="R894" s="89">
        <f ca="1">MATCH(P894,Zwangerschapsverlof!$B$80:$B$86,0)</f>
        <v>1</v>
      </c>
      <c r="S894" s="6">
        <f t="shared" ca="1" si="165"/>
        <v>0</v>
      </c>
      <c r="T894" s="37">
        <f t="shared" ca="1" si="157"/>
        <v>0</v>
      </c>
      <c r="U894" s="49">
        <f t="shared" si="158"/>
        <v>0</v>
      </c>
      <c r="V894" s="37">
        <f ca="1">IF(AND(H894=0,I894=0,O894=1),INDEX(Zwangerschapsverlof!$B$66:$K$72,N894,3+D894),0)</f>
        <v>0</v>
      </c>
      <c r="W894" s="37">
        <f ca="1">IF(AND(H894=0,I894=0,S894=1),INDEX(Zwangerschapsverlof!$B$80:$K$86,R894,3+D894),0)</f>
        <v>0</v>
      </c>
      <c r="X894" s="110">
        <f t="shared" ca="1" si="159"/>
        <v>20</v>
      </c>
    </row>
    <row r="895" spans="2:24">
      <c r="B895" s="48">
        <f t="shared" ca="1" si="161"/>
        <v>45767</v>
      </c>
      <c r="C895" s="10">
        <f t="shared" ca="1" si="160"/>
        <v>45767</v>
      </c>
      <c r="D895" s="6">
        <f t="shared" ca="1" si="162"/>
        <v>7</v>
      </c>
      <c r="E895" s="10">
        <f ca="1">VLOOKUP(C895,Vakantie!O:O,1,1)</f>
        <v>45710</v>
      </c>
      <c r="F895" s="10">
        <f ca="1">INDEX(Vakantie!P:P,MATCH(E895,Vakantie!O:O,0))</f>
        <v>45718</v>
      </c>
      <c r="G895" s="6" t="str">
        <f ca="1">INDEX(Vakantie!Q:Q,MATCH(E895,Vakantie!O:O,0))</f>
        <v>Voorjaar</v>
      </c>
      <c r="H895" s="6">
        <f t="shared" ca="1" si="163"/>
        <v>0</v>
      </c>
      <c r="I895" s="6">
        <f ca="1">IFERROR(  MIN(1, VLOOKUP(C895,Vakantie!Z:Z,1,0)   ),0)</f>
        <v>0</v>
      </c>
      <c r="J895" s="6">
        <f t="shared" ca="1" si="155"/>
        <v>0</v>
      </c>
      <c r="K895" s="6">
        <f t="shared" si="156"/>
        <v>0</v>
      </c>
      <c r="L895" s="10">
        <f ca="1">VLOOKUP(C895,Zwangerschapsverlof!$B$66:$B$72,1,1)</f>
        <v>0</v>
      </c>
      <c r="M895" s="10">
        <f ca="1">INDEX(Zwangerschapsverlof!$C$66:$C$72,N895)</f>
        <v>0</v>
      </c>
      <c r="N895" s="89">
        <f ca="1">MATCH(L895,Zwangerschapsverlof!$B$66:$B$72,0)</f>
        <v>1</v>
      </c>
      <c r="O895" s="6">
        <f t="shared" ca="1" si="164"/>
        <v>0</v>
      </c>
      <c r="P895" s="10">
        <f ca="1">VLOOKUP(C895,Zwangerschapsverlof!$B$80:$B$86,1,1)</f>
        <v>0</v>
      </c>
      <c r="Q895" s="10">
        <f ca="1">INDEX(Zwangerschapsverlof!$C$80:$C$86,R895)</f>
        <v>0</v>
      </c>
      <c r="R895" s="89">
        <f ca="1">MATCH(P895,Zwangerschapsverlof!$B$80:$B$86,0)</f>
        <v>1</v>
      </c>
      <c r="S895" s="6">
        <f t="shared" ca="1" si="165"/>
        <v>0</v>
      </c>
      <c r="T895" s="37">
        <f t="shared" ca="1" si="157"/>
        <v>0</v>
      </c>
      <c r="U895" s="49">
        <f t="shared" si="158"/>
        <v>0</v>
      </c>
      <c r="V895" s="37">
        <f ca="1">IF(AND(H895=0,I895=0,O895=1),INDEX(Zwangerschapsverlof!$B$66:$K$72,N895,3+D895),0)</f>
        <v>0</v>
      </c>
      <c r="W895" s="37">
        <f ca="1">IF(AND(H895=0,I895=0,S895=1),INDEX(Zwangerschapsverlof!$B$80:$K$86,R895,3+D895),0)</f>
        <v>0</v>
      </c>
      <c r="X895" s="110">
        <f t="shared" ca="1" si="159"/>
        <v>20</v>
      </c>
    </row>
    <row r="896" spans="2:24">
      <c r="B896" s="48">
        <f t="shared" ca="1" si="161"/>
        <v>45768</v>
      </c>
      <c r="C896" s="10">
        <f t="shared" ca="1" si="160"/>
        <v>45768</v>
      </c>
      <c r="D896" s="6">
        <f t="shared" ca="1" si="162"/>
        <v>1</v>
      </c>
      <c r="E896" s="10">
        <f ca="1">VLOOKUP(C896,Vakantie!O:O,1,1)</f>
        <v>45710</v>
      </c>
      <c r="F896" s="10">
        <f ca="1">INDEX(Vakantie!P:P,MATCH(E896,Vakantie!O:O,0))</f>
        <v>45718</v>
      </c>
      <c r="G896" s="6" t="str">
        <f ca="1">INDEX(Vakantie!Q:Q,MATCH(E896,Vakantie!O:O,0))</f>
        <v>Voorjaar</v>
      </c>
      <c r="H896" s="6">
        <f t="shared" ca="1" si="163"/>
        <v>0</v>
      </c>
      <c r="I896" s="6">
        <f ca="1">IFERROR(  MIN(1, VLOOKUP(C896,Vakantie!Z:Z,1,0)   ),0)</f>
        <v>0</v>
      </c>
      <c r="J896" s="6">
        <f t="shared" ca="1" si="155"/>
        <v>0</v>
      </c>
      <c r="K896" s="6">
        <f t="shared" si="156"/>
        <v>0</v>
      </c>
      <c r="L896" s="10">
        <f ca="1">VLOOKUP(C896,Zwangerschapsverlof!$B$66:$B$72,1,1)</f>
        <v>0</v>
      </c>
      <c r="M896" s="10">
        <f ca="1">INDEX(Zwangerschapsverlof!$C$66:$C$72,N896)</f>
        <v>0</v>
      </c>
      <c r="N896" s="89">
        <f ca="1">MATCH(L896,Zwangerschapsverlof!$B$66:$B$72,0)</f>
        <v>1</v>
      </c>
      <c r="O896" s="6">
        <f t="shared" ca="1" si="164"/>
        <v>0</v>
      </c>
      <c r="P896" s="10">
        <f ca="1">VLOOKUP(C896,Zwangerschapsverlof!$B$80:$B$86,1,1)</f>
        <v>0</v>
      </c>
      <c r="Q896" s="10">
        <f ca="1">INDEX(Zwangerschapsverlof!$C$80:$C$86,R896)</f>
        <v>0</v>
      </c>
      <c r="R896" s="89">
        <f ca="1">MATCH(P896,Zwangerschapsverlof!$B$80:$B$86,0)</f>
        <v>1</v>
      </c>
      <c r="S896" s="6">
        <f t="shared" ca="1" si="165"/>
        <v>0</v>
      </c>
      <c r="T896" s="37">
        <f t="shared" ca="1" si="157"/>
        <v>0</v>
      </c>
      <c r="U896" s="49">
        <f t="shared" si="158"/>
        <v>0</v>
      </c>
      <c r="V896" s="37">
        <f ca="1">IF(AND(H896=0,I896=0,O896=1),INDEX(Zwangerschapsverlof!$B$66:$K$72,N896,3+D896),0)</f>
        <v>0</v>
      </c>
      <c r="W896" s="37">
        <f ca="1">IF(AND(H896=0,I896=0,S896=1),INDEX(Zwangerschapsverlof!$B$80:$K$86,R896,3+D896),0)</f>
        <v>0</v>
      </c>
      <c r="X896" s="110">
        <f t="shared" ca="1" si="159"/>
        <v>20</v>
      </c>
    </row>
    <row r="897" spans="2:24">
      <c r="B897" s="48">
        <f t="shared" ca="1" si="161"/>
        <v>45769</v>
      </c>
      <c r="C897" s="10">
        <f t="shared" ca="1" si="160"/>
        <v>45769</v>
      </c>
      <c r="D897" s="6">
        <f t="shared" ca="1" si="162"/>
        <v>2</v>
      </c>
      <c r="E897" s="10">
        <f ca="1">VLOOKUP(C897,Vakantie!O:O,1,1)</f>
        <v>45710</v>
      </c>
      <c r="F897" s="10">
        <f ca="1">INDEX(Vakantie!P:P,MATCH(E897,Vakantie!O:O,0))</f>
        <v>45718</v>
      </c>
      <c r="G897" s="6" t="str">
        <f ca="1">INDEX(Vakantie!Q:Q,MATCH(E897,Vakantie!O:O,0))</f>
        <v>Voorjaar</v>
      </c>
      <c r="H897" s="6">
        <f t="shared" ca="1" si="163"/>
        <v>0</v>
      </c>
      <c r="I897" s="6">
        <f ca="1">IFERROR(  MIN(1, VLOOKUP(C897,Vakantie!Z:Z,1,0)   ),0)</f>
        <v>0</v>
      </c>
      <c r="J897" s="6">
        <f t="shared" ca="1" si="155"/>
        <v>0</v>
      </c>
      <c r="K897" s="6">
        <f t="shared" si="156"/>
        <v>0</v>
      </c>
      <c r="L897" s="10">
        <f ca="1">VLOOKUP(C897,Zwangerschapsverlof!$B$66:$B$72,1,1)</f>
        <v>0</v>
      </c>
      <c r="M897" s="10">
        <f ca="1">INDEX(Zwangerschapsverlof!$C$66:$C$72,N897)</f>
        <v>0</v>
      </c>
      <c r="N897" s="89">
        <f ca="1">MATCH(L897,Zwangerschapsverlof!$B$66:$B$72,0)</f>
        <v>1</v>
      </c>
      <c r="O897" s="6">
        <f t="shared" ca="1" si="164"/>
        <v>0</v>
      </c>
      <c r="P897" s="10">
        <f ca="1">VLOOKUP(C897,Zwangerschapsverlof!$B$80:$B$86,1,1)</f>
        <v>0</v>
      </c>
      <c r="Q897" s="10">
        <f ca="1">INDEX(Zwangerschapsverlof!$C$80:$C$86,R897)</f>
        <v>0</v>
      </c>
      <c r="R897" s="89">
        <f ca="1">MATCH(P897,Zwangerschapsverlof!$B$80:$B$86,0)</f>
        <v>1</v>
      </c>
      <c r="S897" s="6">
        <f t="shared" ca="1" si="165"/>
        <v>0</v>
      </c>
      <c r="T897" s="37">
        <f t="shared" ca="1" si="157"/>
        <v>0</v>
      </c>
      <c r="U897" s="49">
        <f t="shared" si="158"/>
        <v>0</v>
      </c>
      <c r="V897" s="37">
        <f ca="1">IF(AND(H897=0,I897=0,O897=1),INDEX(Zwangerschapsverlof!$B$66:$K$72,N897,3+D897),0)</f>
        <v>0</v>
      </c>
      <c r="W897" s="37">
        <f ca="1">IF(AND(H897=0,I897=0,S897=1),INDEX(Zwangerschapsverlof!$B$80:$K$86,R897,3+D897),0)</f>
        <v>0</v>
      </c>
      <c r="X897" s="110">
        <f t="shared" ca="1" si="159"/>
        <v>20</v>
      </c>
    </row>
    <row r="898" spans="2:24">
      <c r="B898" s="48">
        <f t="shared" ca="1" si="161"/>
        <v>45770</v>
      </c>
      <c r="C898" s="10">
        <f t="shared" ca="1" si="160"/>
        <v>45770</v>
      </c>
      <c r="D898" s="6">
        <f t="shared" ca="1" si="162"/>
        <v>3</v>
      </c>
      <c r="E898" s="10">
        <f ca="1">VLOOKUP(C898,Vakantie!O:O,1,1)</f>
        <v>45710</v>
      </c>
      <c r="F898" s="10">
        <f ca="1">INDEX(Vakantie!P:P,MATCH(E898,Vakantie!O:O,0))</f>
        <v>45718</v>
      </c>
      <c r="G898" s="6" t="str">
        <f ca="1">INDEX(Vakantie!Q:Q,MATCH(E898,Vakantie!O:O,0))</f>
        <v>Voorjaar</v>
      </c>
      <c r="H898" s="6">
        <f t="shared" ca="1" si="163"/>
        <v>0</v>
      </c>
      <c r="I898" s="6">
        <f ca="1">IFERROR(  MIN(1, VLOOKUP(C898,Vakantie!Z:Z,1,0)   ),0)</f>
        <v>0</v>
      </c>
      <c r="J898" s="6">
        <f t="shared" ca="1" si="155"/>
        <v>0</v>
      </c>
      <c r="K898" s="6">
        <f t="shared" si="156"/>
        <v>0</v>
      </c>
      <c r="L898" s="10">
        <f ca="1">VLOOKUP(C898,Zwangerschapsverlof!$B$66:$B$72,1,1)</f>
        <v>0</v>
      </c>
      <c r="M898" s="10">
        <f ca="1">INDEX(Zwangerschapsverlof!$C$66:$C$72,N898)</f>
        <v>0</v>
      </c>
      <c r="N898" s="89">
        <f ca="1">MATCH(L898,Zwangerschapsverlof!$B$66:$B$72,0)</f>
        <v>1</v>
      </c>
      <c r="O898" s="6">
        <f t="shared" ca="1" si="164"/>
        <v>0</v>
      </c>
      <c r="P898" s="10">
        <f ca="1">VLOOKUP(C898,Zwangerschapsverlof!$B$80:$B$86,1,1)</f>
        <v>0</v>
      </c>
      <c r="Q898" s="10">
        <f ca="1">INDEX(Zwangerschapsverlof!$C$80:$C$86,R898)</f>
        <v>0</v>
      </c>
      <c r="R898" s="89">
        <f ca="1">MATCH(P898,Zwangerschapsverlof!$B$80:$B$86,0)</f>
        <v>1</v>
      </c>
      <c r="S898" s="6">
        <f t="shared" ca="1" si="165"/>
        <v>0</v>
      </c>
      <c r="T898" s="37">
        <f t="shared" ca="1" si="157"/>
        <v>0</v>
      </c>
      <c r="U898" s="49">
        <f t="shared" si="158"/>
        <v>0</v>
      </c>
      <c r="V898" s="37">
        <f ca="1">IF(AND(H898=0,I898=0,O898=1),INDEX(Zwangerschapsverlof!$B$66:$K$72,N898,3+D898),0)</f>
        <v>0</v>
      </c>
      <c r="W898" s="37">
        <f ca="1">IF(AND(H898=0,I898=0,S898=1),INDEX(Zwangerschapsverlof!$B$80:$K$86,R898,3+D898),0)</f>
        <v>0</v>
      </c>
      <c r="X898" s="110">
        <f t="shared" ca="1" si="159"/>
        <v>20</v>
      </c>
    </row>
    <row r="899" spans="2:24">
      <c r="B899" s="48">
        <f t="shared" ca="1" si="161"/>
        <v>45771</v>
      </c>
      <c r="C899" s="10">
        <f t="shared" ca="1" si="160"/>
        <v>45771</v>
      </c>
      <c r="D899" s="6">
        <f t="shared" ca="1" si="162"/>
        <v>4</v>
      </c>
      <c r="E899" s="10">
        <f ca="1">VLOOKUP(C899,Vakantie!O:O,1,1)</f>
        <v>45710</v>
      </c>
      <c r="F899" s="10">
        <f ca="1">INDEX(Vakantie!P:P,MATCH(E899,Vakantie!O:O,0))</f>
        <v>45718</v>
      </c>
      <c r="G899" s="6" t="str">
        <f ca="1">INDEX(Vakantie!Q:Q,MATCH(E899,Vakantie!O:O,0))</f>
        <v>Voorjaar</v>
      </c>
      <c r="H899" s="6">
        <f t="shared" ca="1" si="163"/>
        <v>0</v>
      </c>
      <c r="I899" s="6">
        <f ca="1">IFERROR(  MIN(1, VLOOKUP(C899,Vakantie!Z:Z,1,0)   ),0)</f>
        <v>0</v>
      </c>
      <c r="J899" s="6">
        <f t="shared" ca="1" si="155"/>
        <v>0</v>
      </c>
      <c r="K899" s="6">
        <f t="shared" si="156"/>
        <v>0</v>
      </c>
      <c r="L899" s="10">
        <f ca="1">VLOOKUP(C899,Zwangerschapsverlof!$B$66:$B$72,1,1)</f>
        <v>0</v>
      </c>
      <c r="M899" s="10">
        <f ca="1">INDEX(Zwangerschapsverlof!$C$66:$C$72,N899)</f>
        <v>0</v>
      </c>
      <c r="N899" s="89">
        <f ca="1">MATCH(L899,Zwangerschapsverlof!$B$66:$B$72,0)</f>
        <v>1</v>
      </c>
      <c r="O899" s="6">
        <f t="shared" ca="1" si="164"/>
        <v>0</v>
      </c>
      <c r="P899" s="10">
        <f ca="1">VLOOKUP(C899,Zwangerschapsverlof!$B$80:$B$86,1,1)</f>
        <v>0</v>
      </c>
      <c r="Q899" s="10">
        <f ca="1">INDEX(Zwangerschapsverlof!$C$80:$C$86,R899)</f>
        <v>0</v>
      </c>
      <c r="R899" s="89">
        <f ca="1">MATCH(P899,Zwangerschapsverlof!$B$80:$B$86,0)</f>
        <v>1</v>
      </c>
      <c r="S899" s="6">
        <f t="shared" ca="1" si="165"/>
        <v>0</v>
      </c>
      <c r="T899" s="37">
        <f t="shared" ca="1" si="157"/>
        <v>0</v>
      </c>
      <c r="U899" s="49">
        <f t="shared" si="158"/>
        <v>0</v>
      </c>
      <c r="V899" s="37">
        <f ca="1">IF(AND(H899=0,I899=0,O899=1),INDEX(Zwangerschapsverlof!$B$66:$K$72,N899,3+D899),0)</f>
        <v>0</v>
      </c>
      <c r="W899" s="37">
        <f ca="1">IF(AND(H899=0,I899=0,S899=1),INDEX(Zwangerschapsverlof!$B$80:$K$86,R899,3+D899),0)</f>
        <v>0</v>
      </c>
      <c r="X899" s="110">
        <f t="shared" ca="1" si="159"/>
        <v>20</v>
      </c>
    </row>
    <row r="900" spans="2:24">
      <c r="B900" s="48">
        <f t="shared" ca="1" si="161"/>
        <v>45772</v>
      </c>
      <c r="C900" s="10">
        <f t="shared" ca="1" si="160"/>
        <v>45772</v>
      </c>
      <c r="D900" s="6">
        <f t="shared" ca="1" si="162"/>
        <v>5</v>
      </c>
      <c r="E900" s="10">
        <f ca="1">VLOOKUP(C900,Vakantie!O:O,1,1)</f>
        <v>45710</v>
      </c>
      <c r="F900" s="10">
        <f ca="1">INDEX(Vakantie!P:P,MATCH(E900,Vakantie!O:O,0))</f>
        <v>45718</v>
      </c>
      <c r="G900" s="6" t="str">
        <f ca="1">INDEX(Vakantie!Q:Q,MATCH(E900,Vakantie!O:O,0))</f>
        <v>Voorjaar</v>
      </c>
      <c r="H900" s="6">
        <f t="shared" ca="1" si="163"/>
        <v>0</v>
      </c>
      <c r="I900" s="6">
        <f ca="1">IFERROR(  MIN(1, VLOOKUP(C900,Vakantie!Z:Z,1,0)   ),0)</f>
        <v>0</v>
      </c>
      <c r="J900" s="6">
        <f t="shared" ca="1" si="155"/>
        <v>0</v>
      </c>
      <c r="K900" s="6">
        <f t="shared" si="156"/>
        <v>0</v>
      </c>
      <c r="L900" s="10">
        <f ca="1">VLOOKUP(C900,Zwangerschapsverlof!$B$66:$B$72,1,1)</f>
        <v>0</v>
      </c>
      <c r="M900" s="10">
        <f ca="1">INDEX(Zwangerschapsverlof!$C$66:$C$72,N900)</f>
        <v>0</v>
      </c>
      <c r="N900" s="89">
        <f ca="1">MATCH(L900,Zwangerschapsverlof!$B$66:$B$72,0)</f>
        <v>1</v>
      </c>
      <c r="O900" s="6">
        <f t="shared" ca="1" si="164"/>
        <v>0</v>
      </c>
      <c r="P900" s="10">
        <f ca="1">VLOOKUP(C900,Zwangerschapsverlof!$B$80:$B$86,1,1)</f>
        <v>0</v>
      </c>
      <c r="Q900" s="10">
        <f ca="1">INDEX(Zwangerschapsverlof!$C$80:$C$86,R900)</f>
        <v>0</v>
      </c>
      <c r="R900" s="89">
        <f ca="1">MATCH(P900,Zwangerschapsverlof!$B$80:$B$86,0)</f>
        <v>1</v>
      </c>
      <c r="S900" s="6">
        <f t="shared" ca="1" si="165"/>
        <v>0</v>
      </c>
      <c r="T900" s="37">
        <f t="shared" ca="1" si="157"/>
        <v>0</v>
      </c>
      <c r="U900" s="49">
        <f t="shared" si="158"/>
        <v>0</v>
      </c>
      <c r="V900" s="37">
        <f ca="1">IF(AND(H900=0,I900=0,O900=1),INDEX(Zwangerschapsverlof!$B$66:$K$72,N900,3+D900),0)</f>
        <v>0</v>
      </c>
      <c r="W900" s="37">
        <f ca="1">IF(AND(H900=0,I900=0,S900=1),INDEX(Zwangerschapsverlof!$B$80:$K$86,R900,3+D900),0)</f>
        <v>0</v>
      </c>
      <c r="X900" s="110">
        <f t="shared" ca="1" si="159"/>
        <v>20</v>
      </c>
    </row>
    <row r="901" spans="2:24">
      <c r="B901" s="48">
        <f t="shared" ca="1" si="161"/>
        <v>45773</v>
      </c>
      <c r="C901" s="10">
        <f t="shared" ca="1" si="160"/>
        <v>45773</v>
      </c>
      <c r="D901" s="6">
        <f t="shared" ca="1" si="162"/>
        <v>6</v>
      </c>
      <c r="E901" s="10">
        <f ca="1">VLOOKUP(C901,Vakantie!O:O,1,1)</f>
        <v>45773</v>
      </c>
      <c r="F901" s="10">
        <f ca="1">INDEX(Vakantie!P:P,MATCH(E901,Vakantie!O:O,0))</f>
        <v>45781</v>
      </c>
      <c r="G901" s="6" t="str">
        <f ca="1">INDEX(Vakantie!Q:Q,MATCH(E901,Vakantie!O:O,0))</f>
        <v>Mei</v>
      </c>
      <c r="H901" s="6">
        <f t="shared" ca="1" si="163"/>
        <v>1</v>
      </c>
      <c r="I901" s="6">
        <f ca="1">IFERROR(  MIN(1, VLOOKUP(C901,Vakantie!Z:Z,1,0)   ),0)</f>
        <v>0</v>
      </c>
      <c r="J901" s="6">
        <f t="shared" ca="1" si="155"/>
        <v>0</v>
      </c>
      <c r="K901" s="6">
        <f t="shared" si="156"/>
        <v>0</v>
      </c>
      <c r="L901" s="10">
        <f ca="1">VLOOKUP(C901,Zwangerschapsverlof!$B$66:$B$72,1,1)</f>
        <v>0</v>
      </c>
      <c r="M901" s="10">
        <f ca="1">INDEX(Zwangerschapsverlof!$C$66:$C$72,N901)</f>
        <v>0</v>
      </c>
      <c r="N901" s="89">
        <f ca="1">MATCH(L901,Zwangerschapsverlof!$B$66:$B$72,0)</f>
        <v>1</v>
      </c>
      <c r="O901" s="6">
        <f t="shared" ca="1" si="164"/>
        <v>0</v>
      </c>
      <c r="P901" s="10">
        <f ca="1">VLOOKUP(C901,Zwangerschapsverlof!$B$80:$B$86,1,1)</f>
        <v>0</v>
      </c>
      <c r="Q901" s="10">
        <f ca="1">INDEX(Zwangerschapsverlof!$C$80:$C$86,R901)</f>
        <v>0</v>
      </c>
      <c r="R901" s="89">
        <f ca="1">MATCH(P901,Zwangerschapsverlof!$B$80:$B$86,0)</f>
        <v>1</v>
      </c>
      <c r="S901" s="6">
        <f t="shared" ca="1" si="165"/>
        <v>0</v>
      </c>
      <c r="T901" s="37">
        <f t="shared" ca="1" si="157"/>
        <v>0</v>
      </c>
      <c r="U901" s="49">
        <f t="shared" si="158"/>
        <v>0</v>
      </c>
      <c r="V901" s="37">
        <f ca="1">IF(AND(H901=0,I901=0,O901=1),INDEX(Zwangerschapsverlof!$B$66:$K$72,N901,3+D901),0)</f>
        <v>0</v>
      </c>
      <c r="W901" s="37">
        <f ca="1">IF(AND(H901=0,I901=0,S901=1),INDEX(Zwangerschapsverlof!$B$80:$K$86,R901,3+D901),0)</f>
        <v>0</v>
      </c>
      <c r="X901" s="110">
        <f t="shared" ca="1" si="159"/>
        <v>20</v>
      </c>
    </row>
    <row r="902" spans="2:24">
      <c r="B902" s="48">
        <f t="shared" ca="1" si="161"/>
        <v>45774</v>
      </c>
      <c r="C902" s="10">
        <f t="shared" ca="1" si="160"/>
        <v>45774</v>
      </c>
      <c r="D902" s="6">
        <f t="shared" ca="1" si="162"/>
        <v>7</v>
      </c>
      <c r="E902" s="10">
        <f ca="1">VLOOKUP(C902,Vakantie!O:O,1,1)</f>
        <v>45773</v>
      </c>
      <c r="F902" s="10">
        <f ca="1">INDEX(Vakantie!P:P,MATCH(E902,Vakantie!O:O,0))</f>
        <v>45781</v>
      </c>
      <c r="G902" s="6" t="str">
        <f ca="1">INDEX(Vakantie!Q:Q,MATCH(E902,Vakantie!O:O,0))</f>
        <v>Mei</v>
      </c>
      <c r="H902" s="6">
        <f t="shared" ca="1" si="163"/>
        <v>1</v>
      </c>
      <c r="I902" s="6">
        <f ca="1">IFERROR(  MIN(1, VLOOKUP(C902,Vakantie!Z:Z,1,0)   ),0)</f>
        <v>0</v>
      </c>
      <c r="J902" s="6">
        <f t="shared" ca="1" si="155"/>
        <v>0</v>
      </c>
      <c r="K902" s="6">
        <f t="shared" si="156"/>
        <v>0</v>
      </c>
      <c r="L902" s="10">
        <f ca="1">VLOOKUP(C902,Zwangerschapsverlof!$B$66:$B$72,1,1)</f>
        <v>0</v>
      </c>
      <c r="M902" s="10">
        <f ca="1">INDEX(Zwangerschapsverlof!$C$66:$C$72,N902)</f>
        <v>0</v>
      </c>
      <c r="N902" s="89">
        <f ca="1">MATCH(L902,Zwangerschapsverlof!$B$66:$B$72,0)</f>
        <v>1</v>
      </c>
      <c r="O902" s="6">
        <f t="shared" ca="1" si="164"/>
        <v>0</v>
      </c>
      <c r="P902" s="10">
        <f ca="1">VLOOKUP(C902,Zwangerschapsverlof!$B$80:$B$86,1,1)</f>
        <v>0</v>
      </c>
      <c r="Q902" s="10">
        <f ca="1">INDEX(Zwangerschapsverlof!$C$80:$C$86,R902)</f>
        <v>0</v>
      </c>
      <c r="R902" s="89">
        <f ca="1">MATCH(P902,Zwangerschapsverlof!$B$80:$B$86,0)</f>
        <v>1</v>
      </c>
      <c r="S902" s="6">
        <f t="shared" ca="1" si="165"/>
        <v>0</v>
      </c>
      <c r="T902" s="37">
        <f t="shared" ca="1" si="157"/>
        <v>0</v>
      </c>
      <c r="U902" s="49">
        <f t="shared" si="158"/>
        <v>0</v>
      </c>
      <c r="V902" s="37">
        <f ca="1">IF(AND(H902=0,I902=0,O902=1),INDEX(Zwangerschapsverlof!$B$66:$K$72,N902,3+D902),0)</f>
        <v>0</v>
      </c>
      <c r="W902" s="37">
        <f ca="1">IF(AND(H902=0,I902=0,S902=1),INDEX(Zwangerschapsverlof!$B$80:$K$86,R902,3+D902),0)</f>
        <v>0</v>
      </c>
      <c r="X902" s="110">
        <f t="shared" ca="1" si="159"/>
        <v>20</v>
      </c>
    </row>
    <row r="903" spans="2:24">
      <c r="B903" s="48">
        <f t="shared" ca="1" si="161"/>
        <v>45775</v>
      </c>
      <c r="C903" s="10">
        <f t="shared" ca="1" si="160"/>
        <v>45775</v>
      </c>
      <c r="D903" s="6">
        <f t="shared" ca="1" si="162"/>
        <v>1</v>
      </c>
      <c r="E903" s="10">
        <f ca="1">VLOOKUP(C903,Vakantie!O:O,1,1)</f>
        <v>45773</v>
      </c>
      <c r="F903" s="10">
        <f ca="1">INDEX(Vakantie!P:P,MATCH(E903,Vakantie!O:O,0))</f>
        <v>45781</v>
      </c>
      <c r="G903" s="6" t="str">
        <f ca="1">INDEX(Vakantie!Q:Q,MATCH(E903,Vakantie!O:O,0))</f>
        <v>Mei</v>
      </c>
      <c r="H903" s="6">
        <f t="shared" ca="1" si="163"/>
        <v>1</v>
      </c>
      <c r="I903" s="6">
        <f ca="1">IFERROR(  MIN(1, VLOOKUP(C903,Vakantie!Z:Z,1,0)   ),0)</f>
        <v>0</v>
      </c>
      <c r="J903" s="6">
        <f t="shared" ref="J903:J966" ca="1" si="166">IF(AND(C903&gt;=$AX$23,C903&lt;=$AX$38),1,0)</f>
        <v>0</v>
      </c>
      <c r="K903" s="6">
        <f t="shared" ref="K903:K966" si="167">IF($AX$37=0,0,IF(AND(C903&gt;=$AX$37,C903&lt;=$AX$35),1,0))</f>
        <v>0</v>
      </c>
      <c r="L903" s="10">
        <f ca="1">VLOOKUP(C903,Zwangerschapsverlof!$B$66:$B$72,1,1)</f>
        <v>0</v>
      </c>
      <c r="M903" s="10">
        <f ca="1">INDEX(Zwangerschapsverlof!$C$66:$C$72,N903)</f>
        <v>0</v>
      </c>
      <c r="N903" s="89">
        <f ca="1">MATCH(L903,Zwangerschapsverlof!$B$66:$B$72,0)</f>
        <v>1</v>
      </c>
      <c r="O903" s="6">
        <f t="shared" ca="1" si="164"/>
        <v>0</v>
      </c>
      <c r="P903" s="10">
        <f ca="1">VLOOKUP(C903,Zwangerschapsverlof!$B$80:$B$86,1,1)</f>
        <v>0</v>
      </c>
      <c r="Q903" s="10">
        <f ca="1">INDEX(Zwangerschapsverlof!$C$80:$C$86,R903)</f>
        <v>0</v>
      </c>
      <c r="R903" s="89">
        <f ca="1">MATCH(P903,Zwangerschapsverlof!$B$80:$B$86,0)</f>
        <v>1</v>
      </c>
      <c r="S903" s="6">
        <f t="shared" ca="1" si="165"/>
        <v>0</v>
      </c>
      <c r="T903" s="37">
        <f t="shared" ref="T903:T966" ca="1" si="168">IF(AND(OR(H903=1,I903=1),J903=1),INDEX($AY$9:$BE$9,1,D903),0)</f>
        <v>0</v>
      </c>
      <c r="U903" s="49">
        <f t="shared" ref="U903:U966" si="169">IF(K903=1,INDEX($AY$9:$BE$9,1,D903),0)</f>
        <v>0</v>
      </c>
      <c r="V903" s="37">
        <f ca="1">IF(AND(H903=0,I903=0,O903=1),INDEX(Zwangerschapsverlof!$B$66:$K$72,N903,3+D903),0)</f>
        <v>0</v>
      </c>
      <c r="W903" s="37">
        <f ca="1">IF(AND(H903=0,I903=0,S903=1),INDEX(Zwangerschapsverlof!$B$80:$K$86,R903,3+D903),0)</f>
        <v>0</v>
      </c>
      <c r="X903" s="110">
        <f t="shared" ref="X903:X966" ca="1" si="170">SUM(X902,IF(I903=1,1,0))</f>
        <v>20</v>
      </c>
    </row>
    <row r="904" spans="2:24">
      <c r="B904" s="48">
        <f t="shared" ca="1" si="161"/>
        <v>45776</v>
      </c>
      <c r="C904" s="10">
        <f t="shared" ref="C904:C967" ca="1" si="171">C903+1</f>
        <v>45776</v>
      </c>
      <c r="D904" s="6">
        <f t="shared" ca="1" si="162"/>
        <v>2</v>
      </c>
      <c r="E904" s="10">
        <f ca="1">VLOOKUP(C904,Vakantie!O:O,1,1)</f>
        <v>45773</v>
      </c>
      <c r="F904" s="10">
        <f ca="1">INDEX(Vakantie!P:P,MATCH(E904,Vakantie!O:O,0))</f>
        <v>45781</v>
      </c>
      <c r="G904" s="6" t="str">
        <f ca="1">INDEX(Vakantie!Q:Q,MATCH(E904,Vakantie!O:O,0))</f>
        <v>Mei</v>
      </c>
      <c r="H904" s="6">
        <f t="shared" ca="1" si="163"/>
        <v>1</v>
      </c>
      <c r="I904" s="6">
        <f ca="1">IFERROR(  MIN(1, VLOOKUP(C904,Vakantie!Z:Z,1,0)   ),0)</f>
        <v>0</v>
      </c>
      <c r="J904" s="6">
        <f t="shared" ca="1" si="166"/>
        <v>0</v>
      </c>
      <c r="K904" s="6">
        <f t="shared" si="167"/>
        <v>0</v>
      </c>
      <c r="L904" s="10">
        <f ca="1">VLOOKUP(C904,Zwangerschapsverlof!$B$66:$B$72,1,1)</f>
        <v>0</v>
      </c>
      <c r="M904" s="10">
        <f ca="1">INDEX(Zwangerschapsverlof!$C$66:$C$72,N904)</f>
        <v>0</v>
      </c>
      <c r="N904" s="89">
        <f ca="1">MATCH(L904,Zwangerschapsverlof!$B$66:$B$72,0)</f>
        <v>1</v>
      </c>
      <c r="O904" s="6">
        <f t="shared" ca="1" si="164"/>
        <v>0</v>
      </c>
      <c r="P904" s="10">
        <f ca="1">VLOOKUP(C904,Zwangerschapsverlof!$B$80:$B$86,1,1)</f>
        <v>0</v>
      </c>
      <c r="Q904" s="10">
        <f ca="1">INDEX(Zwangerschapsverlof!$C$80:$C$86,R904)</f>
        <v>0</v>
      </c>
      <c r="R904" s="89">
        <f ca="1">MATCH(P904,Zwangerschapsverlof!$B$80:$B$86,0)</f>
        <v>1</v>
      </c>
      <c r="S904" s="6">
        <f t="shared" ca="1" si="165"/>
        <v>0</v>
      </c>
      <c r="T904" s="37">
        <f t="shared" ca="1" si="168"/>
        <v>0</v>
      </c>
      <c r="U904" s="49">
        <f t="shared" si="169"/>
        <v>0</v>
      </c>
      <c r="V904" s="37">
        <f ca="1">IF(AND(H904=0,I904=0,O904=1),INDEX(Zwangerschapsverlof!$B$66:$K$72,N904,3+D904),0)</f>
        <v>0</v>
      </c>
      <c r="W904" s="37">
        <f ca="1">IF(AND(H904=0,I904=0,S904=1),INDEX(Zwangerschapsverlof!$B$80:$K$86,R904,3+D904),0)</f>
        <v>0</v>
      </c>
      <c r="X904" s="110">
        <f t="shared" ca="1" si="170"/>
        <v>20</v>
      </c>
    </row>
    <row r="905" spans="2:24">
      <c r="B905" s="48">
        <f t="shared" ca="1" si="161"/>
        <v>45777</v>
      </c>
      <c r="C905" s="10">
        <f t="shared" ca="1" si="171"/>
        <v>45777</v>
      </c>
      <c r="D905" s="6">
        <f t="shared" ca="1" si="162"/>
        <v>3</v>
      </c>
      <c r="E905" s="10">
        <f ca="1">VLOOKUP(C905,Vakantie!O:O,1,1)</f>
        <v>45773</v>
      </c>
      <c r="F905" s="10">
        <f ca="1">INDEX(Vakantie!P:P,MATCH(E905,Vakantie!O:O,0))</f>
        <v>45781</v>
      </c>
      <c r="G905" s="6" t="str">
        <f ca="1">INDEX(Vakantie!Q:Q,MATCH(E905,Vakantie!O:O,0))</f>
        <v>Mei</v>
      </c>
      <c r="H905" s="6">
        <f t="shared" ca="1" si="163"/>
        <v>1</v>
      </c>
      <c r="I905" s="6">
        <f ca="1">IFERROR(  MIN(1, VLOOKUP(C905,Vakantie!Z:Z,1,0)   ),0)</f>
        <v>0</v>
      </c>
      <c r="J905" s="6">
        <f t="shared" ca="1" si="166"/>
        <v>0</v>
      </c>
      <c r="K905" s="6">
        <f t="shared" si="167"/>
        <v>0</v>
      </c>
      <c r="L905" s="10">
        <f ca="1">VLOOKUP(C905,Zwangerschapsverlof!$B$66:$B$72,1,1)</f>
        <v>0</v>
      </c>
      <c r="M905" s="10">
        <f ca="1">INDEX(Zwangerschapsverlof!$C$66:$C$72,N905)</f>
        <v>0</v>
      </c>
      <c r="N905" s="89">
        <f ca="1">MATCH(L905,Zwangerschapsverlof!$B$66:$B$72,0)</f>
        <v>1</v>
      </c>
      <c r="O905" s="6">
        <f t="shared" ca="1" si="164"/>
        <v>0</v>
      </c>
      <c r="P905" s="10">
        <f ca="1">VLOOKUP(C905,Zwangerschapsverlof!$B$80:$B$86,1,1)</f>
        <v>0</v>
      </c>
      <c r="Q905" s="10">
        <f ca="1">INDEX(Zwangerschapsverlof!$C$80:$C$86,R905)</f>
        <v>0</v>
      </c>
      <c r="R905" s="89">
        <f ca="1">MATCH(P905,Zwangerschapsverlof!$B$80:$B$86,0)</f>
        <v>1</v>
      </c>
      <c r="S905" s="6">
        <f t="shared" ca="1" si="165"/>
        <v>0</v>
      </c>
      <c r="T905" s="37">
        <f t="shared" ca="1" si="168"/>
        <v>0</v>
      </c>
      <c r="U905" s="49">
        <f t="shared" si="169"/>
        <v>0</v>
      </c>
      <c r="V905" s="37">
        <f ca="1">IF(AND(H905=0,I905=0,O905=1),INDEX(Zwangerschapsverlof!$B$66:$K$72,N905,3+D905),0)</f>
        <v>0</v>
      </c>
      <c r="W905" s="37">
        <f ca="1">IF(AND(H905=0,I905=0,S905=1),INDEX(Zwangerschapsverlof!$B$80:$K$86,R905,3+D905),0)</f>
        <v>0</v>
      </c>
      <c r="X905" s="110">
        <f t="shared" ca="1" si="170"/>
        <v>20</v>
      </c>
    </row>
    <row r="906" spans="2:24">
      <c r="B906" s="48">
        <f t="shared" ca="1" si="161"/>
        <v>45778</v>
      </c>
      <c r="C906" s="10">
        <f t="shared" ca="1" si="171"/>
        <v>45778</v>
      </c>
      <c r="D906" s="6">
        <f t="shared" ca="1" si="162"/>
        <v>4</v>
      </c>
      <c r="E906" s="10">
        <f ca="1">VLOOKUP(C906,Vakantie!O:O,1,1)</f>
        <v>45773</v>
      </c>
      <c r="F906" s="10">
        <f ca="1">INDEX(Vakantie!P:P,MATCH(E906,Vakantie!O:O,0))</f>
        <v>45781</v>
      </c>
      <c r="G906" s="6" t="str">
        <f ca="1">INDEX(Vakantie!Q:Q,MATCH(E906,Vakantie!O:O,0))</f>
        <v>Mei</v>
      </c>
      <c r="H906" s="6">
        <f t="shared" ca="1" si="163"/>
        <v>1</v>
      </c>
      <c r="I906" s="6">
        <f ca="1">IFERROR(  MIN(1, VLOOKUP(C906,Vakantie!Z:Z,1,0)   ),0)</f>
        <v>0</v>
      </c>
      <c r="J906" s="6">
        <f t="shared" ca="1" si="166"/>
        <v>0</v>
      </c>
      <c r="K906" s="6">
        <f t="shared" si="167"/>
        <v>0</v>
      </c>
      <c r="L906" s="10">
        <f ca="1">VLOOKUP(C906,Zwangerschapsverlof!$B$66:$B$72,1,1)</f>
        <v>0</v>
      </c>
      <c r="M906" s="10">
        <f ca="1">INDEX(Zwangerschapsverlof!$C$66:$C$72,N906)</f>
        <v>0</v>
      </c>
      <c r="N906" s="89">
        <f ca="1">MATCH(L906,Zwangerschapsverlof!$B$66:$B$72,0)</f>
        <v>1</v>
      </c>
      <c r="O906" s="6">
        <f t="shared" ca="1" si="164"/>
        <v>0</v>
      </c>
      <c r="P906" s="10">
        <f ca="1">VLOOKUP(C906,Zwangerschapsverlof!$B$80:$B$86,1,1)</f>
        <v>0</v>
      </c>
      <c r="Q906" s="10">
        <f ca="1">INDEX(Zwangerschapsverlof!$C$80:$C$86,R906)</f>
        <v>0</v>
      </c>
      <c r="R906" s="89">
        <f ca="1">MATCH(P906,Zwangerschapsverlof!$B$80:$B$86,0)</f>
        <v>1</v>
      </c>
      <c r="S906" s="6">
        <f t="shared" ca="1" si="165"/>
        <v>0</v>
      </c>
      <c r="T906" s="37">
        <f t="shared" ca="1" si="168"/>
        <v>0</v>
      </c>
      <c r="U906" s="49">
        <f t="shared" si="169"/>
        <v>0</v>
      </c>
      <c r="V906" s="37">
        <f ca="1">IF(AND(H906=0,I906=0,O906=1),INDEX(Zwangerschapsverlof!$B$66:$K$72,N906,3+D906),0)</f>
        <v>0</v>
      </c>
      <c r="W906" s="37">
        <f ca="1">IF(AND(H906=0,I906=0,S906=1),INDEX(Zwangerschapsverlof!$B$80:$K$86,R906,3+D906),0)</f>
        <v>0</v>
      </c>
      <c r="X906" s="110">
        <f t="shared" ca="1" si="170"/>
        <v>20</v>
      </c>
    </row>
    <row r="907" spans="2:24">
      <c r="B907" s="48">
        <f t="shared" ca="1" si="161"/>
        <v>45779</v>
      </c>
      <c r="C907" s="10">
        <f t="shared" ca="1" si="171"/>
        <v>45779</v>
      </c>
      <c r="D907" s="6">
        <f t="shared" ca="1" si="162"/>
        <v>5</v>
      </c>
      <c r="E907" s="10">
        <f ca="1">VLOOKUP(C907,Vakantie!O:O,1,1)</f>
        <v>45773</v>
      </c>
      <c r="F907" s="10">
        <f ca="1">INDEX(Vakantie!P:P,MATCH(E907,Vakantie!O:O,0))</f>
        <v>45781</v>
      </c>
      <c r="G907" s="6" t="str">
        <f ca="1">INDEX(Vakantie!Q:Q,MATCH(E907,Vakantie!O:O,0))</f>
        <v>Mei</v>
      </c>
      <c r="H907" s="6">
        <f t="shared" ca="1" si="163"/>
        <v>1</v>
      </c>
      <c r="I907" s="6">
        <f ca="1">IFERROR(  MIN(1, VLOOKUP(C907,Vakantie!Z:Z,1,0)   ),0)</f>
        <v>0</v>
      </c>
      <c r="J907" s="6">
        <f t="shared" ca="1" si="166"/>
        <v>0</v>
      </c>
      <c r="K907" s="6">
        <f t="shared" si="167"/>
        <v>0</v>
      </c>
      <c r="L907" s="10">
        <f ca="1">VLOOKUP(C907,Zwangerschapsverlof!$B$66:$B$72,1,1)</f>
        <v>0</v>
      </c>
      <c r="M907" s="10">
        <f ca="1">INDEX(Zwangerschapsverlof!$C$66:$C$72,N907)</f>
        <v>0</v>
      </c>
      <c r="N907" s="89">
        <f ca="1">MATCH(L907,Zwangerschapsverlof!$B$66:$B$72,0)</f>
        <v>1</v>
      </c>
      <c r="O907" s="6">
        <f t="shared" ca="1" si="164"/>
        <v>0</v>
      </c>
      <c r="P907" s="10">
        <f ca="1">VLOOKUP(C907,Zwangerschapsverlof!$B$80:$B$86,1,1)</f>
        <v>0</v>
      </c>
      <c r="Q907" s="10">
        <f ca="1">INDEX(Zwangerschapsverlof!$C$80:$C$86,R907)</f>
        <v>0</v>
      </c>
      <c r="R907" s="89">
        <f ca="1">MATCH(P907,Zwangerschapsverlof!$B$80:$B$86,0)</f>
        <v>1</v>
      </c>
      <c r="S907" s="6">
        <f t="shared" ca="1" si="165"/>
        <v>0</v>
      </c>
      <c r="T907" s="37">
        <f t="shared" ca="1" si="168"/>
        <v>0</v>
      </c>
      <c r="U907" s="49">
        <f t="shared" si="169"/>
        <v>0</v>
      </c>
      <c r="V907" s="37">
        <f ca="1">IF(AND(H907=0,I907=0,O907=1),INDEX(Zwangerschapsverlof!$B$66:$K$72,N907,3+D907),0)</f>
        <v>0</v>
      </c>
      <c r="W907" s="37">
        <f ca="1">IF(AND(H907=0,I907=0,S907=1),INDEX(Zwangerschapsverlof!$B$80:$K$86,R907,3+D907),0)</f>
        <v>0</v>
      </c>
      <c r="X907" s="110">
        <f t="shared" ca="1" si="170"/>
        <v>20</v>
      </c>
    </row>
    <row r="908" spans="2:24">
      <c r="B908" s="48">
        <f t="shared" ca="1" si="161"/>
        <v>45780</v>
      </c>
      <c r="C908" s="10">
        <f t="shared" ca="1" si="171"/>
        <v>45780</v>
      </c>
      <c r="D908" s="6">
        <f t="shared" ca="1" si="162"/>
        <v>6</v>
      </c>
      <c r="E908" s="10">
        <f ca="1">VLOOKUP(C908,Vakantie!O:O,1,1)</f>
        <v>45773</v>
      </c>
      <c r="F908" s="10">
        <f ca="1">INDEX(Vakantie!P:P,MATCH(E908,Vakantie!O:O,0))</f>
        <v>45781</v>
      </c>
      <c r="G908" s="6" t="str">
        <f ca="1">INDEX(Vakantie!Q:Q,MATCH(E908,Vakantie!O:O,0))</f>
        <v>Mei</v>
      </c>
      <c r="H908" s="6">
        <f t="shared" ca="1" si="163"/>
        <v>1</v>
      </c>
      <c r="I908" s="6">
        <f ca="1">IFERROR(  MIN(1, VLOOKUP(C908,Vakantie!Z:Z,1,0)   ),0)</f>
        <v>0</v>
      </c>
      <c r="J908" s="6">
        <f t="shared" ca="1" si="166"/>
        <v>0</v>
      </c>
      <c r="K908" s="6">
        <f t="shared" si="167"/>
        <v>0</v>
      </c>
      <c r="L908" s="10">
        <f ca="1">VLOOKUP(C908,Zwangerschapsverlof!$B$66:$B$72,1,1)</f>
        <v>0</v>
      </c>
      <c r="M908" s="10">
        <f ca="1">INDEX(Zwangerschapsverlof!$C$66:$C$72,N908)</f>
        <v>0</v>
      </c>
      <c r="N908" s="89">
        <f ca="1">MATCH(L908,Zwangerschapsverlof!$B$66:$B$72,0)</f>
        <v>1</v>
      </c>
      <c r="O908" s="6">
        <f t="shared" ca="1" si="164"/>
        <v>0</v>
      </c>
      <c r="P908" s="10">
        <f ca="1">VLOOKUP(C908,Zwangerschapsverlof!$B$80:$B$86,1,1)</f>
        <v>0</v>
      </c>
      <c r="Q908" s="10">
        <f ca="1">INDEX(Zwangerschapsverlof!$C$80:$C$86,R908)</f>
        <v>0</v>
      </c>
      <c r="R908" s="89">
        <f ca="1">MATCH(P908,Zwangerschapsverlof!$B$80:$B$86,0)</f>
        <v>1</v>
      </c>
      <c r="S908" s="6">
        <f t="shared" ca="1" si="165"/>
        <v>0</v>
      </c>
      <c r="T908" s="37">
        <f t="shared" ca="1" si="168"/>
        <v>0</v>
      </c>
      <c r="U908" s="49">
        <f t="shared" si="169"/>
        <v>0</v>
      </c>
      <c r="V908" s="37">
        <f ca="1">IF(AND(H908=0,I908=0,O908=1),INDEX(Zwangerschapsverlof!$B$66:$K$72,N908,3+D908),0)</f>
        <v>0</v>
      </c>
      <c r="W908" s="37">
        <f ca="1">IF(AND(H908=0,I908=0,S908=1),INDEX(Zwangerschapsverlof!$B$80:$K$86,R908,3+D908),0)</f>
        <v>0</v>
      </c>
      <c r="X908" s="110">
        <f t="shared" ca="1" si="170"/>
        <v>20</v>
      </c>
    </row>
    <row r="909" spans="2:24">
      <c r="B909" s="48">
        <f t="shared" ca="1" si="161"/>
        <v>45781</v>
      </c>
      <c r="C909" s="10">
        <f t="shared" ca="1" si="171"/>
        <v>45781</v>
      </c>
      <c r="D909" s="6">
        <f t="shared" ca="1" si="162"/>
        <v>7</v>
      </c>
      <c r="E909" s="10">
        <f ca="1">VLOOKUP(C909,Vakantie!O:O,1,1)</f>
        <v>45773</v>
      </c>
      <c r="F909" s="10">
        <f ca="1">INDEX(Vakantie!P:P,MATCH(E909,Vakantie!O:O,0))</f>
        <v>45781</v>
      </c>
      <c r="G909" s="6" t="str">
        <f ca="1">INDEX(Vakantie!Q:Q,MATCH(E909,Vakantie!O:O,0))</f>
        <v>Mei</v>
      </c>
      <c r="H909" s="6">
        <f t="shared" ca="1" si="163"/>
        <v>1</v>
      </c>
      <c r="I909" s="6">
        <f ca="1">IFERROR(  MIN(1, VLOOKUP(C909,Vakantie!Z:Z,1,0)   ),0)</f>
        <v>0</v>
      </c>
      <c r="J909" s="6">
        <f t="shared" ca="1" si="166"/>
        <v>0</v>
      </c>
      <c r="K909" s="6">
        <f t="shared" si="167"/>
        <v>0</v>
      </c>
      <c r="L909" s="10">
        <f ca="1">VLOOKUP(C909,Zwangerschapsverlof!$B$66:$B$72,1,1)</f>
        <v>0</v>
      </c>
      <c r="M909" s="10">
        <f ca="1">INDEX(Zwangerschapsverlof!$C$66:$C$72,N909)</f>
        <v>0</v>
      </c>
      <c r="N909" s="89">
        <f ca="1">MATCH(L909,Zwangerschapsverlof!$B$66:$B$72,0)</f>
        <v>1</v>
      </c>
      <c r="O909" s="6">
        <f t="shared" ca="1" si="164"/>
        <v>0</v>
      </c>
      <c r="P909" s="10">
        <f ca="1">VLOOKUP(C909,Zwangerschapsverlof!$B$80:$B$86,1,1)</f>
        <v>0</v>
      </c>
      <c r="Q909" s="10">
        <f ca="1">INDEX(Zwangerschapsverlof!$C$80:$C$86,R909)</f>
        <v>0</v>
      </c>
      <c r="R909" s="89">
        <f ca="1">MATCH(P909,Zwangerschapsverlof!$B$80:$B$86,0)</f>
        <v>1</v>
      </c>
      <c r="S909" s="6">
        <f t="shared" ca="1" si="165"/>
        <v>0</v>
      </c>
      <c r="T909" s="37">
        <f t="shared" ca="1" si="168"/>
        <v>0</v>
      </c>
      <c r="U909" s="49">
        <f t="shared" si="169"/>
        <v>0</v>
      </c>
      <c r="V909" s="37">
        <f ca="1">IF(AND(H909=0,I909=0,O909=1),INDEX(Zwangerschapsverlof!$B$66:$K$72,N909,3+D909),0)</f>
        <v>0</v>
      </c>
      <c r="W909" s="37">
        <f ca="1">IF(AND(H909=0,I909=0,S909=1),INDEX(Zwangerschapsverlof!$B$80:$K$86,R909,3+D909),0)</f>
        <v>0</v>
      </c>
      <c r="X909" s="110">
        <f t="shared" ca="1" si="170"/>
        <v>20</v>
      </c>
    </row>
    <row r="910" spans="2:24">
      <c r="B910" s="48">
        <f t="shared" ca="1" si="161"/>
        <v>45782</v>
      </c>
      <c r="C910" s="10">
        <f t="shared" ca="1" si="171"/>
        <v>45782</v>
      </c>
      <c r="D910" s="6">
        <f t="shared" ca="1" si="162"/>
        <v>1</v>
      </c>
      <c r="E910" s="10">
        <f ca="1">VLOOKUP(C910,Vakantie!O:O,1,1)</f>
        <v>45773</v>
      </c>
      <c r="F910" s="10">
        <f ca="1">INDEX(Vakantie!P:P,MATCH(E910,Vakantie!O:O,0))</f>
        <v>45781</v>
      </c>
      <c r="G910" s="6" t="str">
        <f ca="1">INDEX(Vakantie!Q:Q,MATCH(E910,Vakantie!O:O,0))</f>
        <v>Mei</v>
      </c>
      <c r="H910" s="6">
        <f t="shared" ca="1" si="163"/>
        <v>0</v>
      </c>
      <c r="I910" s="6">
        <f ca="1">IFERROR(  MIN(1, VLOOKUP(C910,Vakantie!Z:Z,1,0)   ),0)</f>
        <v>0</v>
      </c>
      <c r="J910" s="6">
        <f t="shared" ca="1" si="166"/>
        <v>0</v>
      </c>
      <c r="K910" s="6">
        <f t="shared" si="167"/>
        <v>0</v>
      </c>
      <c r="L910" s="10">
        <f ca="1">VLOOKUP(C910,Zwangerschapsverlof!$B$66:$B$72,1,1)</f>
        <v>0</v>
      </c>
      <c r="M910" s="10">
        <f ca="1">INDEX(Zwangerschapsverlof!$C$66:$C$72,N910)</f>
        <v>0</v>
      </c>
      <c r="N910" s="89">
        <f ca="1">MATCH(L910,Zwangerschapsverlof!$B$66:$B$72,0)</f>
        <v>1</v>
      </c>
      <c r="O910" s="6">
        <f t="shared" ca="1" si="164"/>
        <v>0</v>
      </c>
      <c r="P910" s="10">
        <f ca="1">VLOOKUP(C910,Zwangerschapsverlof!$B$80:$B$86,1,1)</f>
        <v>0</v>
      </c>
      <c r="Q910" s="10">
        <f ca="1">INDEX(Zwangerschapsverlof!$C$80:$C$86,R910)</f>
        <v>0</v>
      </c>
      <c r="R910" s="89">
        <f ca="1">MATCH(P910,Zwangerschapsverlof!$B$80:$B$86,0)</f>
        <v>1</v>
      </c>
      <c r="S910" s="6">
        <f t="shared" ca="1" si="165"/>
        <v>0</v>
      </c>
      <c r="T910" s="37">
        <f t="shared" ca="1" si="168"/>
        <v>0</v>
      </c>
      <c r="U910" s="49">
        <f t="shared" si="169"/>
        <v>0</v>
      </c>
      <c r="V910" s="37">
        <f ca="1">IF(AND(H910=0,I910=0,O910=1),INDEX(Zwangerschapsverlof!$B$66:$K$72,N910,3+D910),0)</f>
        <v>0</v>
      </c>
      <c r="W910" s="37">
        <f ca="1">IF(AND(H910=0,I910=0,S910=1),INDEX(Zwangerschapsverlof!$B$80:$K$86,R910,3+D910),0)</f>
        <v>0</v>
      </c>
      <c r="X910" s="110">
        <f t="shared" ca="1" si="170"/>
        <v>20</v>
      </c>
    </row>
    <row r="911" spans="2:24">
      <c r="B911" s="48">
        <f t="shared" ca="1" si="161"/>
        <v>45783</v>
      </c>
      <c r="C911" s="10">
        <f t="shared" ca="1" si="171"/>
        <v>45783</v>
      </c>
      <c r="D911" s="6">
        <f t="shared" ca="1" si="162"/>
        <v>2</v>
      </c>
      <c r="E911" s="10">
        <f ca="1">VLOOKUP(C911,Vakantie!O:O,1,1)</f>
        <v>45773</v>
      </c>
      <c r="F911" s="10">
        <f ca="1">INDEX(Vakantie!P:P,MATCH(E911,Vakantie!O:O,0))</f>
        <v>45781</v>
      </c>
      <c r="G911" s="6" t="str">
        <f ca="1">INDEX(Vakantie!Q:Q,MATCH(E911,Vakantie!O:O,0))</f>
        <v>Mei</v>
      </c>
      <c r="H911" s="6">
        <f t="shared" ca="1" si="163"/>
        <v>0</v>
      </c>
      <c r="I911" s="6">
        <f ca="1">IFERROR(  MIN(1, VLOOKUP(C911,Vakantie!Z:Z,1,0)   ),0)</f>
        <v>0</v>
      </c>
      <c r="J911" s="6">
        <f t="shared" ca="1" si="166"/>
        <v>0</v>
      </c>
      <c r="K911" s="6">
        <f t="shared" si="167"/>
        <v>0</v>
      </c>
      <c r="L911" s="10">
        <f ca="1">VLOOKUP(C911,Zwangerschapsverlof!$B$66:$B$72,1,1)</f>
        <v>0</v>
      </c>
      <c r="M911" s="10">
        <f ca="1">INDEX(Zwangerschapsverlof!$C$66:$C$72,N911)</f>
        <v>0</v>
      </c>
      <c r="N911" s="89">
        <f ca="1">MATCH(L911,Zwangerschapsverlof!$B$66:$B$72,0)</f>
        <v>1</v>
      </c>
      <c r="O911" s="6">
        <f t="shared" ca="1" si="164"/>
        <v>0</v>
      </c>
      <c r="P911" s="10">
        <f ca="1">VLOOKUP(C911,Zwangerschapsverlof!$B$80:$B$86,1,1)</f>
        <v>0</v>
      </c>
      <c r="Q911" s="10">
        <f ca="1">INDEX(Zwangerschapsverlof!$C$80:$C$86,R911)</f>
        <v>0</v>
      </c>
      <c r="R911" s="89">
        <f ca="1">MATCH(P911,Zwangerschapsverlof!$B$80:$B$86,0)</f>
        <v>1</v>
      </c>
      <c r="S911" s="6">
        <f t="shared" ca="1" si="165"/>
        <v>0</v>
      </c>
      <c r="T911" s="37">
        <f t="shared" ca="1" si="168"/>
        <v>0</v>
      </c>
      <c r="U911" s="49">
        <f t="shared" si="169"/>
        <v>0</v>
      </c>
      <c r="V911" s="37">
        <f ca="1">IF(AND(H911=0,I911=0,O911=1),INDEX(Zwangerschapsverlof!$B$66:$K$72,N911,3+D911),0)</f>
        <v>0</v>
      </c>
      <c r="W911" s="37">
        <f ca="1">IF(AND(H911=0,I911=0,S911=1),INDEX(Zwangerschapsverlof!$B$80:$K$86,R911,3+D911),0)</f>
        <v>0</v>
      </c>
      <c r="X911" s="110">
        <f t="shared" ca="1" si="170"/>
        <v>20</v>
      </c>
    </row>
    <row r="912" spans="2:24">
      <c r="B912" s="48">
        <f t="shared" ref="B912:B975" ca="1" si="172">C912</f>
        <v>45784</v>
      </c>
      <c r="C912" s="10">
        <f t="shared" ca="1" si="171"/>
        <v>45784</v>
      </c>
      <c r="D912" s="6">
        <f t="shared" ref="D912:D975" ca="1" si="173">WEEKDAY(C912,11)</f>
        <v>3</v>
      </c>
      <c r="E912" s="10">
        <f ca="1">VLOOKUP(C912,Vakantie!O:O,1,1)</f>
        <v>45773</v>
      </c>
      <c r="F912" s="10">
        <f ca="1">INDEX(Vakantie!P:P,MATCH(E912,Vakantie!O:O,0))</f>
        <v>45781</v>
      </c>
      <c r="G912" s="6" t="str">
        <f ca="1">INDEX(Vakantie!Q:Q,MATCH(E912,Vakantie!O:O,0))</f>
        <v>Mei</v>
      </c>
      <c r="H912" s="6">
        <f t="shared" ref="H912:H975" ca="1" si="174">IF(AND(C912&gt;=E912,C912&lt;=F912),1,0)</f>
        <v>0</v>
      </c>
      <c r="I912" s="6">
        <f ca="1">IFERROR(  MIN(1, VLOOKUP(C912,Vakantie!Z:Z,1,0)   ),0)</f>
        <v>0</v>
      </c>
      <c r="J912" s="6">
        <f t="shared" ca="1" si="166"/>
        <v>0</v>
      </c>
      <c r="K912" s="6">
        <f t="shared" si="167"/>
        <v>0</v>
      </c>
      <c r="L912" s="10">
        <f ca="1">VLOOKUP(C912,Zwangerschapsverlof!$B$66:$B$72,1,1)</f>
        <v>0</v>
      </c>
      <c r="M912" s="10">
        <f ca="1">INDEX(Zwangerschapsverlof!$C$66:$C$72,N912)</f>
        <v>0</v>
      </c>
      <c r="N912" s="89">
        <f ca="1">MATCH(L912,Zwangerschapsverlof!$B$66:$B$72,0)</f>
        <v>1</v>
      </c>
      <c r="O912" s="6">
        <f t="shared" ref="O912:O975" ca="1" si="175">IF(AND(C912&gt;=L912,C912&lt;=M912),1,0)</f>
        <v>0</v>
      </c>
      <c r="P912" s="10">
        <f ca="1">VLOOKUP(C912,Zwangerschapsverlof!$B$80:$B$86,1,1)</f>
        <v>0</v>
      </c>
      <c r="Q912" s="10">
        <f ca="1">INDEX(Zwangerschapsverlof!$C$80:$C$86,R912)</f>
        <v>0</v>
      </c>
      <c r="R912" s="89">
        <f ca="1">MATCH(P912,Zwangerschapsverlof!$B$80:$B$86,0)</f>
        <v>1</v>
      </c>
      <c r="S912" s="6">
        <f t="shared" ref="S912:S975" ca="1" si="176">IF(AND(C912&gt;=P912,C912&lt;=Q912),1,0)</f>
        <v>0</v>
      </c>
      <c r="T912" s="37">
        <f t="shared" ca="1" si="168"/>
        <v>0</v>
      </c>
      <c r="U912" s="49">
        <f t="shared" si="169"/>
        <v>0</v>
      </c>
      <c r="V912" s="37">
        <f ca="1">IF(AND(H912=0,I912=0,O912=1),INDEX(Zwangerschapsverlof!$B$66:$K$72,N912,3+D912),0)</f>
        <v>0</v>
      </c>
      <c r="W912" s="37">
        <f ca="1">IF(AND(H912=0,I912=0,S912=1),INDEX(Zwangerschapsverlof!$B$80:$K$86,R912,3+D912),0)</f>
        <v>0</v>
      </c>
      <c r="X912" s="110">
        <f t="shared" ca="1" si="170"/>
        <v>20</v>
      </c>
    </row>
    <row r="913" spans="2:24">
      <c r="B913" s="48">
        <f t="shared" ca="1" si="172"/>
        <v>45785</v>
      </c>
      <c r="C913" s="10">
        <f t="shared" ca="1" si="171"/>
        <v>45785</v>
      </c>
      <c r="D913" s="6">
        <f t="shared" ca="1" si="173"/>
        <v>4</v>
      </c>
      <c r="E913" s="10">
        <f ca="1">VLOOKUP(C913,Vakantie!O:O,1,1)</f>
        <v>45773</v>
      </c>
      <c r="F913" s="10">
        <f ca="1">INDEX(Vakantie!P:P,MATCH(E913,Vakantie!O:O,0))</f>
        <v>45781</v>
      </c>
      <c r="G913" s="6" t="str">
        <f ca="1">INDEX(Vakantie!Q:Q,MATCH(E913,Vakantie!O:O,0))</f>
        <v>Mei</v>
      </c>
      <c r="H913" s="6">
        <f t="shared" ca="1" si="174"/>
        <v>0</v>
      </c>
      <c r="I913" s="6">
        <f ca="1">IFERROR(  MIN(1, VLOOKUP(C913,Vakantie!Z:Z,1,0)   ),0)</f>
        <v>0</v>
      </c>
      <c r="J913" s="6">
        <f t="shared" ca="1" si="166"/>
        <v>0</v>
      </c>
      <c r="K913" s="6">
        <f t="shared" si="167"/>
        <v>0</v>
      </c>
      <c r="L913" s="10">
        <f ca="1">VLOOKUP(C913,Zwangerschapsverlof!$B$66:$B$72,1,1)</f>
        <v>0</v>
      </c>
      <c r="M913" s="10">
        <f ca="1">INDEX(Zwangerschapsverlof!$C$66:$C$72,N913)</f>
        <v>0</v>
      </c>
      <c r="N913" s="89">
        <f ca="1">MATCH(L913,Zwangerschapsverlof!$B$66:$B$72,0)</f>
        <v>1</v>
      </c>
      <c r="O913" s="6">
        <f t="shared" ca="1" si="175"/>
        <v>0</v>
      </c>
      <c r="P913" s="10">
        <f ca="1">VLOOKUP(C913,Zwangerschapsverlof!$B$80:$B$86,1,1)</f>
        <v>0</v>
      </c>
      <c r="Q913" s="10">
        <f ca="1">INDEX(Zwangerschapsverlof!$C$80:$C$86,R913)</f>
        <v>0</v>
      </c>
      <c r="R913" s="89">
        <f ca="1">MATCH(P913,Zwangerschapsverlof!$B$80:$B$86,0)</f>
        <v>1</v>
      </c>
      <c r="S913" s="6">
        <f t="shared" ca="1" si="176"/>
        <v>0</v>
      </c>
      <c r="T913" s="37">
        <f t="shared" ca="1" si="168"/>
        <v>0</v>
      </c>
      <c r="U913" s="49">
        <f t="shared" si="169"/>
        <v>0</v>
      </c>
      <c r="V913" s="37">
        <f ca="1">IF(AND(H913=0,I913=0,O913=1),INDEX(Zwangerschapsverlof!$B$66:$K$72,N913,3+D913),0)</f>
        <v>0</v>
      </c>
      <c r="W913" s="37">
        <f ca="1">IF(AND(H913=0,I913=0,S913=1),INDEX(Zwangerschapsverlof!$B$80:$K$86,R913,3+D913),0)</f>
        <v>0</v>
      </c>
      <c r="X913" s="110">
        <f t="shared" ca="1" si="170"/>
        <v>20</v>
      </c>
    </row>
    <row r="914" spans="2:24">
      <c r="B914" s="48">
        <f t="shared" ca="1" si="172"/>
        <v>45786</v>
      </c>
      <c r="C914" s="10">
        <f t="shared" ca="1" si="171"/>
        <v>45786</v>
      </c>
      <c r="D914" s="6">
        <f t="shared" ca="1" si="173"/>
        <v>5</v>
      </c>
      <c r="E914" s="10">
        <f ca="1">VLOOKUP(C914,Vakantie!O:O,1,1)</f>
        <v>45773</v>
      </c>
      <c r="F914" s="10">
        <f ca="1">INDEX(Vakantie!P:P,MATCH(E914,Vakantie!O:O,0))</f>
        <v>45781</v>
      </c>
      <c r="G914" s="6" t="str">
        <f ca="1">INDEX(Vakantie!Q:Q,MATCH(E914,Vakantie!O:O,0))</f>
        <v>Mei</v>
      </c>
      <c r="H914" s="6">
        <f t="shared" ca="1" si="174"/>
        <v>0</v>
      </c>
      <c r="I914" s="6">
        <f ca="1">IFERROR(  MIN(1, VLOOKUP(C914,Vakantie!Z:Z,1,0)   ),0)</f>
        <v>0</v>
      </c>
      <c r="J914" s="6">
        <f t="shared" ca="1" si="166"/>
        <v>0</v>
      </c>
      <c r="K914" s="6">
        <f t="shared" si="167"/>
        <v>0</v>
      </c>
      <c r="L914" s="10">
        <f ca="1">VLOOKUP(C914,Zwangerschapsverlof!$B$66:$B$72,1,1)</f>
        <v>0</v>
      </c>
      <c r="M914" s="10">
        <f ca="1">INDEX(Zwangerschapsverlof!$C$66:$C$72,N914)</f>
        <v>0</v>
      </c>
      <c r="N914" s="89">
        <f ca="1">MATCH(L914,Zwangerschapsverlof!$B$66:$B$72,0)</f>
        <v>1</v>
      </c>
      <c r="O914" s="6">
        <f t="shared" ca="1" si="175"/>
        <v>0</v>
      </c>
      <c r="P914" s="10">
        <f ca="1">VLOOKUP(C914,Zwangerschapsverlof!$B$80:$B$86,1,1)</f>
        <v>0</v>
      </c>
      <c r="Q914" s="10">
        <f ca="1">INDEX(Zwangerschapsverlof!$C$80:$C$86,R914)</f>
        <v>0</v>
      </c>
      <c r="R914" s="89">
        <f ca="1">MATCH(P914,Zwangerschapsverlof!$B$80:$B$86,0)</f>
        <v>1</v>
      </c>
      <c r="S914" s="6">
        <f t="shared" ca="1" si="176"/>
        <v>0</v>
      </c>
      <c r="T914" s="37">
        <f t="shared" ca="1" si="168"/>
        <v>0</v>
      </c>
      <c r="U914" s="49">
        <f t="shared" si="169"/>
        <v>0</v>
      </c>
      <c r="V914" s="37">
        <f ca="1">IF(AND(H914=0,I914=0,O914=1),INDEX(Zwangerschapsverlof!$B$66:$K$72,N914,3+D914),0)</f>
        <v>0</v>
      </c>
      <c r="W914" s="37">
        <f ca="1">IF(AND(H914=0,I914=0,S914=1),INDEX(Zwangerschapsverlof!$B$80:$K$86,R914,3+D914),0)</f>
        <v>0</v>
      </c>
      <c r="X914" s="110">
        <f t="shared" ca="1" si="170"/>
        <v>20</v>
      </c>
    </row>
    <row r="915" spans="2:24">
      <c r="B915" s="48">
        <f t="shared" ca="1" si="172"/>
        <v>45787</v>
      </c>
      <c r="C915" s="10">
        <f t="shared" ca="1" si="171"/>
        <v>45787</v>
      </c>
      <c r="D915" s="6">
        <f t="shared" ca="1" si="173"/>
        <v>6</v>
      </c>
      <c r="E915" s="10">
        <f ca="1">VLOOKUP(C915,Vakantie!O:O,1,1)</f>
        <v>45773</v>
      </c>
      <c r="F915" s="10">
        <f ca="1">INDEX(Vakantie!P:P,MATCH(E915,Vakantie!O:O,0))</f>
        <v>45781</v>
      </c>
      <c r="G915" s="6" t="str">
        <f ca="1">INDEX(Vakantie!Q:Q,MATCH(E915,Vakantie!O:O,0))</f>
        <v>Mei</v>
      </c>
      <c r="H915" s="6">
        <f t="shared" ca="1" si="174"/>
        <v>0</v>
      </c>
      <c r="I915" s="6">
        <f ca="1">IFERROR(  MIN(1, VLOOKUP(C915,Vakantie!Z:Z,1,0)   ),0)</f>
        <v>0</v>
      </c>
      <c r="J915" s="6">
        <f t="shared" ca="1" si="166"/>
        <v>0</v>
      </c>
      <c r="K915" s="6">
        <f t="shared" si="167"/>
        <v>0</v>
      </c>
      <c r="L915" s="10">
        <f ca="1">VLOOKUP(C915,Zwangerschapsverlof!$B$66:$B$72,1,1)</f>
        <v>0</v>
      </c>
      <c r="M915" s="10">
        <f ca="1">INDEX(Zwangerschapsverlof!$C$66:$C$72,N915)</f>
        <v>0</v>
      </c>
      <c r="N915" s="89">
        <f ca="1">MATCH(L915,Zwangerschapsverlof!$B$66:$B$72,0)</f>
        <v>1</v>
      </c>
      <c r="O915" s="6">
        <f t="shared" ca="1" si="175"/>
        <v>0</v>
      </c>
      <c r="P915" s="10">
        <f ca="1">VLOOKUP(C915,Zwangerschapsverlof!$B$80:$B$86,1,1)</f>
        <v>0</v>
      </c>
      <c r="Q915" s="10">
        <f ca="1">INDEX(Zwangerschapsverlof!$C$80:$C$86,R915)</f>
        <v>0</v>
      </c>
      <c r="R915" s="89">
        <f ca="1">MATCH(P915,Zwangerschapsverlof!$B$80:$B$86,0)</f>
        <v>1</v>
      </c>
      <c r="S915" s="6">
        <f t="shared" ca="1" si="176"/>
        <v>0</v>
      </c>
      <c r="T915" s="37">
        <f t="shared" ca="1" si="168"/>
        <v>0</v>
      </c>
      <c r="U915" s="49">
        <f t="shared" si="169"/>
        <v>0</v>
      </c>
      <c r="V915" s="37">
        <f ca="1">IF(AND(H915=0,I915=0,O915=1),INDEX(Zwangerschapsverlof!$B$66:$K$72,N915,3+D915),0)</f>
        <v>0</v>
      </c>
      <c r="W915" s="37">
        <f ca="1">IF(AND(H915=0,I915=0,S915=1),INDEX(Zwangerschapsverlof!$B$80:$K$86,R915,3+D915),0)</f>
        <v>0</v>
      </c>
      <c r="X915" s="110">
        <f t="shared" ca="1" si="170"/>
        <v>20</v>
      </c>
    </row>
    <row r="916" spans="2:24">
      <c r="B916" s="48">
        <f t="shared" ca="1" si="172"/>
        <v>45788</v>
      </c>
      <c r="C916" s="10">
        <f t="shared" ca="1" si="171"/>
        <v>45788</v>
      </c>
      <c r="D916" s="6">
        <f t="shared" ca="1" si="173"/>
        <v>7</v>
      </c>
      <c r="E916" s="10">
        <f ca="1">VLOOKUP(C916,Vakantie!O:O,1,1)</f>
        <v>45773</v>
      </c>
      <c r="F916" s="10">
        <f ca="1">INDEX(Vakantie!P:P,MATCH(E916,Vakantie!O:O,0))</f>
        <v>45781</v>
      </c>
      <c r="G916" s="6" t="str">
        <f ca="1">INDEX(Vakantie!Q:Q,MATCH(E916,Vakantie!O:O,0))</f>
        <v>Mei</v>
      </c>
      <c r="H916" s="6">
        <f t="shared" ca="1" si="174"/>
        <v>0</v>
      </c>
      <c r="I916" s="6">
        <f ca="1">IFERROR(  MIN(1, VLOOKUP(C916,Vakantie!Z:Z,1,0)   ),0)</f>
        <v>0</v>
      </c>
      <c r="J916" s="6">
        <f t="shared" ca="1" si="166"/>
        <v>0</v>
      </c>
      <c r="K916" s="6">
        <f t="shared" si="167"/>
        <v>0</v>
      </c>
      <c r="L916" s="10">
        <f ca="1">VLOOKUP(C916,Zwangerschapsverlof!$B$66:$B$72,1,1)</f>
        <v>0</v>
      </c>
      <c r="M916" s="10">
        <f ca="1">INDEX(Zwangerschapsverlof!$C$66:$C$72,N916)</f>
        <v>0</v>
      </c>
      <c r="N916" s="89">
        <f ca="1">MATCH(L916,Zwangerschapsverlof!$B$66:$B$72,0)</f>
        <v>1</v>
      </c>
      <c r="O916" s="6">
        <f t="shared" ca="1" si="175"/>
        <v>0</v>
      </c>
      <c r="P916" s="10">
        <f ca="1">VLOOKUP(C916,Zwangerschapsverlof!$B$80:$B$86,1,1)</f>
        <v>0</v>
      </c>
      <c r="Q916" s="10">
        <f ca="1">INDEX(Zwangerschapsverlof!$C$80:$C$86,R916)</f>
        <v>0</v>
      </c>
      <c r="R916" s="89">
        <f ca="1">MATCH(P916,Zwangerschapsverlof!$B$80:$B$86,0)</f>
        <v>1</v>
      </c>
      <c r="S916" s="6">
        <f t="shared" ca="1" si="176"/>
        <v>0</v>
      </c>
      <c r="T916" s="37">
        <f t="shared" ca="1" si="168"/>
        <v>0</v>
      </c>
      <c r="U916" s="49">
        <f t="shared" si="169"/>
        <v>0</v>
      </c>
      <c r="V916" s="37">
        <f ca="1">IF(AND(H916=0,I916=0,O916=1),INDEX(Zwangerschapsverlof!$B$66:$K$72,N916,3+D916),0)</f>
        <v>0</v>
      </c>
      <c r="W916" s="37">
        <f ca="1">IF(AND(H916=0,I916=0,S916=1),INDEX(Zwangerschapsverlof!$B$80:$K$86,R916,3+D916),0)</f>
        <v>0</v>
      </c>
      <c r="X916" s="110">
        <f t="shared" ca="1" si="170"/>
        <v>20</v>
      </c>
    </row>
    <row r="917" spans="2:24">
      <c r="B917" s="48">
        <f t="shared" ca="1" si="172"/>
        <v>45789</v>
      </c>
      <c r="C917" s="10">
        <f t="shared" ca="1" si="171"/>
        <v>45789</v>
      </c>
      <c r="D917" s="6">
        <f t="shared" ca="1" si="173"/>
        <v>1</v>
      </c>
      <c r="E917" s="10">
        <f ca="1">VLOOKUP(C917,Vakantie!O:O,1,1)</f>
        <v>45773</v>
      </c>
      <c r="F917" s="10">
        <f ca="1">INDEX(Vakantie!P:P,MATCH(E917,Vakantie!O:O,0))</f>
        <v>45781</v>
      </c>
      <c r="G917" s="6" t="str">
        <f ca="1">INDEX(Vakantie!Q:Q,MATCH(E917,Vakantie!O:O,0))</f>
        <v>Mei</v>
      </c>
      <c r="H917" s="6">
        <f t="shared" ca="1" si="174"/>
        <v>0</v>
      </c>
      <c r="I917" s="6">
        <f ca="1">IFERROR(  MIN(1, VLOOKUP(C917,Vakantie!Z:Z,1,0)   ),0)</f>
        <v>0</v>
      </c>
      <c r="J917" s="6">
        <f t="shared" ca="1" si="166"/>
        <v>0</v>
      </c>
      <c r="K917" s="6">
        <f t="shared" si="167"/>
        <v>0</v>
      </c>
      <c r="L917" s="10">
        <f ca="1">VLOOKUP(C917,Zwangerschapsverlof!$B$66:$B$72,1,1)</f>
        <v>0</v>
      </c>
      <c r="M917" s="10">
        <f ca="1">INDEX(Zwangerschapsverlof!$C$66:$C$72,N917)</f>
        <v>0</v>
      </c>
      <c r="N917" s="89">
        <f ca="1">MATCH(L917,Zwangerschapsverlof!$B$66:$B$72,0)</f>
        <v>1</v>
      </c>
      <c r="O917" s="6">
        <f t="shared" ca="1" si="175"/>
        <v>0</v>
      </c>
      <c r="P917" s="10">
        <f ca="1">VLOOKUP(C917,Zwangerschapsverlof!$B$80:$B$86,1,1)</f>
        <v>0</v>
      </c>
      <c r="Q917" s="10">
        <f ca="1">INDEX(Zwangerschapsverlof!$C$80:$C$86,R917)</f>
        <v>0</v>
      </c>
      <c r="R917" s="89">
        <f ca="1">MATCH(P917,Zwangerschapsverlof!$B$80:$B$86,0)</f>
        <v>1</v>
      </c>
      <c r="S917" s="6">
        <f t="shared" ca="1" si="176"/>
        <v>0</v>
      </c>
      <c r="T917" s="37">
        <f t="shared" ca="1" si="168"/>
        <v>0</v>
      </c>
      <c r="U917" s="49">
        <f t="shared" si="169"/>
        <v>0</v>
      </c>
      <c r="V917" s="37">
        <f ca="1">IF(AND(H917=0,I917=0,O917=1),INDEX(Zwangerschapsverlof!$B$66:$K$72,N917,3+D917),0)</f>
        <v>0</v>
      </c>
      <c r="W917" s="37">
        <f ca="1">IF(AND(H917=0,I917=0,S917=1),INDEX(Zwangerschapsverlof!$B$80:$K$86,R917,3+D917),0)</f>
        <v>0</v>
      </c>
      <c r="X917" s="110">
        <f t="shared" ca="1" si="170"/>
        <v>20</v>
      </c>
    </row>
    <row r="918" spans="2:24">
      <c r="B918" s="48">
        <f t="shared" ca="1" si="172"/>
        <v>45790</v>
      </c>
      <c r="C918" s="10">
        <f t="shared" ca="1" si="171"/>
        <v>45790</v>
      </c>
      <c r="D918" s="6">
        <f t="shared" ca="1" si="173"/>
        <v>2</v>
      </c>
      <c r="E918" s="10">
        <f ca="1">VLOOKUP(C918,Vakantie!O:O,1,1)</f>
        <v>45773</v>
      </c>
      <c r="F918" s="10">
        <f ca="1">INDEX(Vakantie!P:P,MATCH(E918,Vakantie!O:O,0))</f>
        <v>45781</v>
      </c>
      <c r="G918" s="6" t="str">
        <f ca="1">INDEX(Vakantie!Q:Q,MATCH(E918,Vakantie!O:O,0))</f>
        <v>Mei</v>
      </c>
      <c r="H918" s="6">
        <f t="shared" ca="1" si="174"/>
        <v>0</v>
      </c>
      <c r="I918" s="6">
        <f ca="1">IFERROR(  MIN(1, VLOOKUP(C918,Vakantie!Z:Z,1,0)   ),0)</f>
        <v>0</v>
      </c>
      <c r="J918" s="6">
        <f t="shared" ca="1" si="166"/>
        <v>0</v>
      </c>
      <c r="K918" s="6">
        <f t="shared" si="167"/>
        <v>0</v>
      </c>
      <c r="L918" s="10">
        <f ca="1">VLOOKUP(C918,Zwangerschapsverlof!$B$66:$B$72,1,1)</f>
        <v>0</v>
      </c>
      <c r="M918" s="10">
        <f ca="1">INDEX(Zwangerschapsverlof!$C$66:$C$72,N918)</f>
        <v>0</v>
      </c>
      <c r="N918" s="89">
        <f ca="1">MATCH(L918,Zwangerschapsverlof!$B$66:$B$72,0)</f>
        <v>1</v>
      </c>
      <c r="O918" s="6">
        <f t="shared" ca="1" si="175"/>
        <v>0</v>
      </c>
      <c r="P918" s="10">
        <f ca="1">VLOOKUP(C918,Zwangerschapsverlof!$B$80:$B$86,1,1)</f>
        <v>0</v>
      </c>
      <c r="Q918" s="10">
        <f ca="1">INDEX(Zwangerschapsverlof!$C$80:$C$86,R918)</f>
        <v>0</v>
      </c>
      <c r="R918" s="89">
        <f ca="1">MATCH(P918,Zwangerschapsverlof!$B$80:$B$86,0)</f>
        <v>1</v>
      </c>
      <c r="S918" s="6">
        <f t="shared" ca="1" si="176"/>
        <v>0</v>
      </c>
      <c r="T918" s="37">
        <f t="shared" ca="1" si="168"/>
        <v>0</v>
      </c>
      <c r="U918" s="49">
        <f t="shared" si="169"/>
        <v>0</v>
      </c>
      <c r="V918" s="37">
        <f ca="1">IF(AND(H918=0,I918=0,O918=1),INDEX(Zwangerschapsverlof!$B$66:$K$72,N918,3+D918),0)</f>
        <v>0</v>
      </c>
      <c r="W918" s="37">
        <f ca="1">IF(AND(H918=0,I918=0,S918=1),INDEX(Zwangerschapsverlof!$B$80:$K$86,R918,3+D918),0)</f>
        <v>0</v>
      </c>
      <c r="X918" s="110">
        <f t="shared" ca="1" si="170"/>
        <v>20</v>
      </c>
    </row>
    <row r="919" spans="2:24">
      <c r="B919" s="48">
        <f t="shared" ca="1" si="172"/>
        <v>45791</v>
      </c>
      <c r="C919" s="10">
        <f t="shared" ca="1" si="171"/>
        <v>45791</v>
      </c>
      <c r="D919" s="6">
        <f t="shared" ca="1" si="173"/>
        <v>3</v>
      </c>
      <c r="E919" s="10">
        <f ca="1">VLOOKUP(C919,Vakantie!O:O,1,1)</f>
        <v>45773</v>
      </c>
      <c r="F919" s="10">
        <f ca="1">INDEX(Vakantie!P:P,MATCH(E919,Vakantie!O:O,0))</f>
        <v>45781</v>
      </c>
      <c r="G919" s="6" t="str">
        <f ca="1">INDEX(Vakantie!Q:Q,MATCH(E919,Vakantie!O:O,0))</f>
        <v>Mei</v>
      </c>
      <c r="H919" s="6">
        <f t="shared" ca="1" si="174"/>
        <v>0</v>
      </c>
      <c r="I919" s="6">
        <f ca="1">IFERROR(  MIN(1, VLOOKUP(C919,Vakantie!Z:Z,1,0)   ),0)</f>
        <v>0</v>
      </c>
      <c r="J919" s="6">
        <f t="shared" ca="1" si="166"/>
        <v>0</v>
      </c>
      <c r="K919" s="6">
        <f t="shared" si="167"/>
        <v>0</v>
      </c>
      <c r="L919" s="10">
        <f ca="1">VLOOKUP(C919,Zwangerschapsverlof!$B$66:$B$72,1,1)</f>
        <v>0</v>
      </c>
      <c r="M919" s="10">
        <f ca="1">INDEX(Zwangerschapsverlof!$C$66:$C$72,N919)</f>
        <v>0</v>
      </c>
      <c r="N919" s="89">
        <f ca="1">MATCH(L919,Zwangerschapsverlof!$B$66:$B$72,0)</f>
        <v>1</v>
      </c>
      <c r="O919" s="6">
        <f t="shared" ca="1" si="175"/>
        <v>0</v>
      </c>
      <c r="P919" s="10">
        <f ca="1">VLOOKUP(C919,Zwangerschapsverlof!$B$80:$B$86,1,1)</f>
        <v>0</v>
      </c>
      <c r="Q919" s="10">
        <f ca="1">INDEX(Zwangerschapsverlof!$C$80:$C$86,R919)</f>
        <v>0</v>
      </c>
      <c r="R919" s="89">
        <f ca="1">MATCH(P919,Zwangerschapsverlof!$B$80:$B$86,0)</f>
        <v>1</v>
      </c>
      <c r="S919" s="6">
        <f t="shared" ca="1" si="176"/>
        <v>0</v>
      </c>
      <c r="T919" s="37">
        <f t="shared" ca="1" si="168"/>
        <v>0</v>
      </c>
      <c r="U919" s="49">
        <f t="shared" si="169"/>
        <v>0</v>
      </c>
      <c r="V919" s="37">
        <f ca="1">IF(AND(H919=0,I919=0,O919=1),INDEX(Zwangerschapsverlof!$B$66:$K$72,N919,3+D919),0)</f>
        <v>0</v>
      </c>
      <c r="W919" s="37">
        <f ca="1">IF(AND(H919=0,I919=0,S919=1),INDEX(Zwangerschapsverlof!$B$80:$K$86,R919,3+D919),0)</f>
        <v>0</v>
      </c>
      <c r="X919" s="110">
        <f t="shared" ca="1" si="170"/>
        <v>20</v>
      </c>
    </row>
    <row r="920" spans="2:24">
      <c r="B920" s="48">
        <f t="shared" ca="1" si="172"/>
        <v>45792</v>
      </c>
      <c r="C920" s="10">
        <f t="shared" ca="1" si="171"/>
        <v>45792</v>
      </c>
      <c r="D920" s="6">
        <f t="shared" ca="1" si="173"/>
        <v>4</v>
      </c>
      <c r="E920" s="10">
        <f ca="1">VLOOKUP(C920,Vakantie!O:O,1,1)</f>
        <v>45773</v>
      </c>
      <c r="F920" s="10">
        <f ca="1">INDEX(Vakantie!P:P,MATCH(E920,Vakantie!O:O,0))</f>
        <v>45781</v>
      </c>
      <c r="G920" s="6" t="str">
        <f ca="1">INDEX(Vakantie!Q:Q,MATCH(E920,Vakantie!O:O,0))</f>
        <v>Mei</v>
      </c>
      <c r="H920" s="6">
        <f t="shared" ca="1" si="174"/>
        <v>0</v>
      </c>
      <c r="I920" s="6">
        <f ca="1">IFERROR(  MIN(1, VLOOKUP(C920,Vakantie!Z:Z,1,0)   ),0)</f>
        <v>0</v>
      </c>
      <c r="J920" s="6">
        <f t="shared" ca="1" si="166"/>
        <v>0</v>
      </c>
      <c r="K920" s="6">
        <f t="shared" si="167"/>
        <v>0</v>
      </c>
      <c r="L920" s="10">
        <f ca="1">VLOOKUP(C920,Zwangerschapsverlof!$B$66:$B$72,1,1)</f>
        <v>0</v>
      </c>
      <c r="M920" s="10">
        <f ca="1">INDEX(Zwangerschapsverlof!$C$66:$C$72,N920)</f>
        <v>0</v>
      </c>
      <c r="N920" s="89">
        <f ca="1">MATCH(L920,Zwangerschapsverlof!$B$66:$B$72,0)</f>
        <v>1</v>
      </c>
      <c r="O920" s="6">
        <f t="shared" ca="1" si="175"/>
        <v>0</v>
      </c>
      <c r="P920" s="10">
        <f ca="1">VLOOKUP(C920,Zwangerschapsverlof!$B$80:$B$86,1,1)</f>
        <v>0</v>
      </c>
      <c r="Q920" s="10">
        <f ca="1">INDEX(Zwangerschapsverlof!$C$80:$C$86,R920)</f>
        <v>0</v>
      </c>
      <c r="R920" s="89">
        <f ca="1">MATCH(P920,Zwangerschapsverlof!$B$80:$B$86,0)</f>
        <v>1</v>
      </c>
      <c r="S920" s="6">
        <f t="shared" ca="1" si="176"/>
        <v>0</v>
      </c>
      <c r="T920" s="37">
        <f t="shared" ca="1" si="168"/>
        <v>0</v>
      </c>
      <c r="U920" s="49">
        <f t="shared" si="169"/>
        <v>0</v>
      </c>
      <c r="V920" s="37">
        <f ca="1">IF(AND(H920=0,I920=0,O920=1),INDEX(Zwangerschapsverlof!$B$66:$K$72,N920,3+D920),0)</f>
        <v>0</v>
      </c>
      <c r="W920" s="37">
        <f ca="1">IF(AND(H920=0,I920=0,S920=1),INDEX(Zwangerschapsverlof!$B$80:$K$86,R920,3+D920),0)</f>
        <v>0</v>
      </c>
      <c r="X920" s="110">
        <f t="shared" ca="1" si="170"/>
        <v>20</v>
      </c>
    </row>
    <row r="921" spans="2:24">
      <c r="B921" s="48">
        <f t="shared" ca="1" si="172"/>
        <v>45793</v>
      </c>
      <c r="C921" s="10">
        <f t="shared" ca="1" si="171"/>
        <v>45793</v>
      </c>
      <c r="D921" s="6">
        <f t="shared" ca="1" si="173"/>
        <v>5</v>
      </c>
      <c r="E921" s="10">
        <f ca="1">VLOOKUP(C921,Vakantie!O:O,1,1)</f>
        <v>45773</v>
      </c>
      <c r="F921" s="10">
        <f ca="1">INDEX(Vakantie!P:P,MATCH(E921,Vakantie!O:O,0))</f>
        <v>45781</v>
      </c>
      <c r="G921" s="6" t="str">
        <f ca="1">INDEX(Vakantie!Q:Q,MATCH(E921,Vakantie!O:O,0))</f>
        <v>Mei</v>
      </c>
      <c r="H921" s="6">
        <f t="shared" ca="1" si="174"/>
        <v>0</v>
      </c>
      <c r="I921" s="6">
        <f ca="1">IFERROR(  MIN(1, VLOOKUP(C921,Vakantie!Z:Z,1,0)   ),0)</f>
        <v>0</v>
      </c>
      <c r="J921" s="6">
        <f t="shared" ca="1" si="166"/>
        <v>0</v>
      </c>
      <c r="K921" s="6">
        <f t="shared" si="167"/>
        <v>0</v>
      </c>
      <c r="L921" s="10">
        <f ca="1">VLOOKUP(C921,Zwangerschapsverlof!$B$66:$B$72,1,1)</f>
        <v>0</v>
      </c>
      <c r="M921" s="10">
        <f ca="1">INDEX(Zwangerschapsverlof!$C$66:$C$72,N921)</f>
        <v>0</v>
      </c>
      <c r="N921" s="89">
        <f ca="1">MATCH(L921,Zwangerschapsverlof!$B$66:$B$72,0)</f>
        <v>1</v>
      </c>
      <c r="O921" s="6">
        <f t="shared" ca="1" si="175"/>
        <v>0</v>
      </c>
      <c r="P921" s="10">
        <f ca="1">VLOOKUP(C921,Zwangerschapsverlof!$B$80:$B$86,1,1)</f>
        <v>0</v>
      </c>
      <c r="Q921" s="10">
        <f ca="1">INDEX(Zwangerschapsverlof!$C$80:$C$86,R921)</f>
        <v>0</v>
      </c>
      <c r="R921" s="89">
        <f ca="1">MATCH(P921,Zwangerschapsverlof!$B$80:$B$86,0)</f>
        <v>1</v>
      </c>
      <c r="S921" s="6">
        <f t="shared" ca="1" si="176"/>
        <v>0</v>
      </c>
      <c r="T921" s="37">
        <f t="shared" ca="1" si="168"/>
        <v>0</v>
      </c>
      <c r="U921" s="49">
        <f t="shared" si="169"/>
        <v>0</v>
      </c>
      <c r="V921" s="37">
        <f ca="1">IF(AND(H921=0,I921=0,O921=1),INDEX(Zwangerschapsverlof!$B$66:$K$72,N921,3+D921),0)</f>
        <v>0</v>
      </c>
      <c r="W921" s="37">
        <f ca="1">IF(AND(H921=0,I921=0,S921=1),INDEX(Zwangerschapsverlof!$B$80:$K$86,R921,3+D921),0)</f>
        <v>0</v>
      </c>
      <c r="X921" s="110">
        <f t="shared" ca="1" si="170"/>
        <v>20</v>
      </c>
    </row>
    <row r="922" spans="2:24">
      <c r="B922" s="48">
        <f t="shared" ca="1" si="172"/>
        <v>45794</v>
      </c>
      <c r="C922" s="10">
        <f t="shared" ca="1" si="171"/>
        <v>45794</v>
      </c>
      <c r="D922" s="6">
        <f t="shared" ca="1" si="173"/>
        <v>6</v>
      </c>
      <c r="E922" s="10">
        <f ca="1">VLOOKUP(C922,Vakantie!O:O,1,1)</f>
        <v>45773</v>
      </c>
      <c r="F922" s="10">
        <f ca="1">INDEX(Vakantie!P:P,MATCH(E922,Vakantie!O:O,0))</f>
        <v>45781</v>
      </c>
      <c r="G922" s="6" t="str">
        <f ca="1">INDEX(Vakantie!Q:Q,MATCH(E922,Vakantie!O:O,0))</f>
        <v>Mei</v>
      </c>
      <c r="H922" s="6">
        <f t="shared" ca="1" si="174"/>
        <v>0</v>
      </c>
      <c r="I922" s="6">
        <f ca="1">IFERROR(  MIN(1, VLOOKUP(C922,Vakantie!Z:Z,1,0)   ),0)</f>
        <v>0</v>
      </c>
      <c r="J922" s="6">
        <f t="shared" ca="1" si="166"/>
        <v>0</v>
      </c>
      <c r="K922" s="6">
        <f t="shared" si="167"/>
        <v>0</v>
      </c>
      <c r="L922" s="10">
        <f ca="1">VLOOKUP(C922,Zwangerschapsverlof!$B$66:$B$72,1,1)</f>
        <v>0</v>
      </c>
      <c r="M922" s="10">
        <f ca="1">INDEX(Zwangerschapsverlof!$C$66:$C$72,N922)</f>
        <v>0</v>
      </c>
      <c r="N922" s="89">
        <f ca="1">MATCH(L922,Zwangerschapsverlof!$B$66:$B$72,0)</f>
        <v>1</v>
      </c>
      <c r="O922" s="6">
        <f t="shared" ca="1" si="175"/>
        <v>0</v>
      </c>
      <c r="P922" s="10">
        <f ca="1">VLOOKUP(C922,Zwangerschapsverlof!$B$80:$B$86,1,1)</f>
        <v>0</v>
      </c>
      <c r="Q922" s="10">
        <f ca="1">INDEX(Zwangerschapsverlof!$C$80:$C$86,R922)</f>
        <v>0</v>
      </c>
      <c r="R922" s="89">
        <f ca="1">MATCH(P922,Zwangerschapsverlof!$B$80:$B$86,0)</f>
        <v>1</v>
      </c>
      <c r="S922" s="6">
        <f t="shared" ca="1" si="176"/>
        <v>0</v>
      </c>
      <c r="T922" s="37">
        <f t="shared" ca="1" si="168"/>
        <v>0</v>
      </c>
      <c r="U922" s="49">
        <f t="shared" si="169"/>
        <v>0</v>
      </c>
      <c r="V922" s="37">
        <f ca="1">IF(AND(H922=0,I922=0,O922=1),INDEX(Zwangerschapsverlof!$B$66:$K$72,N922,3+D922),0)</f>
        <v>0</v>
      </c>
      <c r="W922" s="37">
        <f ca="1">IF(AND(H922=0,I922=0,S922=1),INDEX(Zwangerschapsverlof!$B$80:$K$86,R922,3+D922),0)</f>
        <v>0</v>
      </c>
      <c r="X922" s="110">
        <f t="shared" ca="1" si="170"/>
        <v>20</v>
      </c>
    </row>
    <row r="923" spans="2:24">
      <c r="B923" s="48">
        <f t="shared" ca="1" si="172"/>
        <v>45795</v>
      </c>
      <c r="C923" s="10">
        <f t="shared" ca="1" si="171"/>
        <v>45795</v>
      </c>
      <c r="D923" s="6">
        <f t="shared" ca="1" si="173"/>
        <v>7</v>
      </c>
      <c r="E923" s="10">
        <f ca="1">VLOOKUP(C923,Vakantie!O:O,1,1)</f>
        <v>45773</v>
      </c>
      <c r="F923" s="10">
        <f ca="1">INDEX(Vakantie!P:P,MATCH(E923,Vakantie!O:O,0))</f>
        <v>45781</v>
      </c>
      <c r="G923" s="6" t="str">
        <f ca="1">INDEX(Vakantie!Q:Q,MATCH(E923,Vakantie!O:O,0))</f>
        <v>Mei</v>
      </c>
      <c r="H923" s="6">
        <f t="shared" ca="1" si="174"/>
        <v>0</v>
      </c>
      <c r="I923" s="6">
        <f ca="1">IFERROR(  MIN(1, VLOOKUP(C923,Vakantie!Z:Z,1,0)   ),0)</f>
        <v>0</v>
      </c>
      <c r="J923" s="6">
        <f t="shared" ca="1" si="166"/>
        <v>0</v>
      </c>
      <c r="K923" s="6">
        <f t="shared" si="167"/>
        <v>0</v>
      </c>
      <c r="L923" s="10">
        <f ca="1">VLOOKUP(C923,Zwangerschapsverlof!$B$66:$B$72,1,1)</f>
        <v>0</v>
      </c>
      <c r="M923" s="10">
        <f ca="1">INDEX(Zwangerschapsverlof!$C$66:$C$72,N923)</f>
        <v>0</v>
      </c>
      <c r="N923" s="89">
        <f ca="1">MATCH(L923,Zwangerschapsverlof!$B$66:$B$72,0)</f>
        <v>1</v>
      </c>
      <c r="O923" s="6">
        <f t="shared" ca="1" si="175"/>
        <v>0</v>
      </c>
      <c r="P923" s="10">
        <f ca="1">VLOOKUP(C923,Zwangerschapsverlof!$B$80:$B$86,1,1)</f>
        <v>0</v>
      </c>
      <c r="Q923" s="10">
        <f ca="1">INDEX(Zwangerschapsverlof!$C$80:$C$86,R923)</f>
        <v>0</v>
      </c>
      <c r="R923" s="89">
        <f ca="1">MATCH(P923,Zwangerschapsverlof!$B$80:$B$86,0)</f>
        <v>1</v>
      </c>
      <c r="S923" s="6">
        <f t="shared" ca="1" si="176"/>
        <v>0</v>
      </c>
      <c r="T923" s="37">
        <f t="shared" ca="1" si="168"/>
        <v>0</v>
      </c>
      <c r="U923" s="49">
        <f t="shared" si="169"/>
        <v>0</v>
      </c>
      <c r="V923" s="37">
        <f ca="1">IF(AND(H923=0,I923=0,O923=1),INDEX(Zwangerschapsverlof!$B$66:$K$72,N923,3+D923),0)</f>
        <v>0</v>
      </c>
      <c r="W923" s="37">
        <f ca="1">IF(AND(H923=0,I923=0,S923=1),INDEX(Zwangerschapsverlof!$B$80:$K$86,R923,3+D923),0)</f>
        <v>0</v>
      </c>
      <c r="X923" s="110">
        <f t="shared" ca="1" si="170"/>
        <v>20</v>
      </c>
    </row>
    <row r="924" spans="2:24">
      <c r="B924" s="48">
        <f t="shared" ca="1" si="172"/>
        <v>45796</v>
      </c>
      <c r="C924" s="10">
        <f t="shared" ca="1" si="171"/>
        <v>45796</v>
      </c>
      <c r="D924" s="6">
        <f t="shared" ca="1" si="173"/>
        <v>1</v>
      </c>
      <c r="E924" s="10">
        <f ca="1">VLOOKUP(C924,Vakantie!O:O,1,1)</f>
        <v>45773</v>
      </c>
      <c r="F924" s="10">
        <f ca="1">INDEX(Vakantie!P:P,MATCH(E924,Vakantie!O:O,0))</f>
        <v>45781</v>
      </c>
      <c r="G924" s="6" t="str">
        <f ca="1">INDEX(Vakantie!Q:Q,MATCH(E924,Vakantie!O:O,0))</f>
        <v>Mei</v>
      </c>
      <c r="H924" s="6">
        <f t="shared" ca="1" si="174"/>
        <v>0</v>
      </c>
      <c r="I924" s="6">
        <f ca="1">IFERROR(  MIN(1, VLOOKUP(C924,Vakantie!Z:Z,1,0)   ),0)</f>
        <v>0</v>
      </c>
      <c r="J924" s="6">
        <f t="shared" ca="1" si="166"/>
        <v>0</v>
      </c>
      <c r="K924" s="6">
        <f t="shared" si="167"/>
        <v>0</v>
      </c>
      <c r="L924" s="10">
        <f ca="1">VLOOKUP(C924,Zwangerschapsverlof!$B$66:$B$72,1,1)</f>
        <v>0</v>
      </c>
      <c r="M924" s="10">
        <f ca="1">INDEX(Zwangerschapsverlof!$C$66:$C$72,N924)</f>
        <v>0</v>
      </c>
      <c r="N924" s="89">
        <f ca="1">MATCH(L924,Zwangerschapsverlof!$B$66:$B$72,0)</f>
        <v>1</v>
      </c>
      <c r="O924" s="6">
        <f t="shared" ca="1" si="175"/>
        <v>0</v>
      </c>
      <c r="P924" s="10">
        <f ca="1">VLOOKUP(C924,Zwangerschapsverlof!$B$80:$B$86,1,1)</f>
        <v>0</v>
      </c>
      <c r="Q924" s="10">
        <f ca="1">INDEX(Zwangerschapsverlof!$C$80:$C$86,R924)</f>
        <v>0</v>
      </c>
      <c r="R924" s="89">
        <f ca="1">MATCH(P924,Zwangerschapsverlof!$B$80:$B$86,0)</f>
        <v>1</v>
      </c>
      <c r="S924" s="6">
        <f t="shared" ca="1" si="176"/>
        <v>0</v>
      </c>
      <c r="T924" s="37">
        <f t="shared" ca="1" si="168"/>
        <v>0</v>
      </c>
      <c r="U924" s="49">
        <f t="shared" si="169"/>
        <v>0</v>
      </c>
      <c r="V924" s="37">
        <f ca="1">IF(AND(H924=0,I924=0,O924=1),INDEX(Zwangerschapsverlof!$B$66:$K$72,N924,3+D924),0)</f>
        <v>0</v>
      </c>
      <c r="W924" s="37">
        <f ca="1">IF(AND(H924=0,I924=0,S924=1),INDEX(Zwangerschapsverlof!$B$80:$K$86,R924,3+D924),0)</f>
        <v>0</v>
      </c>
      <c r="X924" s="110">
        <f t="shared" ca="1" si="170"/>
        <v>20</v>
      </c>
    </row>
    <row r="925" spans="2:24">
      <c r="B925" s="48">
        <f t="shared" ca="1" si="172"/>
        <v>45797</v>
      </c>
      <c r="C925" s="10">
        <f t="shared" ca="1" si="171"/>
        <v>45797</v>
      </c>
      <c r="D925" s="6">
        <f t="shared" ca="1" si="173"/>
        <v>2</v>
      </c>
      <c r="E925" s="10">
        <f ca="1">VLOOKUP(C925,Vakantie!O:O,1,1)</f>
        <v>45773</v>
      </c>
      <c r="F925" s="10">
        <f ca="1">INDEX(Vakantie!P:P,MATCH(E925,Vakantie!O:O,0))</f>
        <v>45781</v>
      </c>
      <c r="G925" s="6" t="str">
        <f ca="1">INDEX(Vakantie!Q:Q,MATCH(E925,Vakantie!O:O,0))</f>
        <v>Mei</v>
      </c>
      <c r="H925" s="6">
        <f t="shared" ca="1" si="174"/>
        <v>0</v>
      </c>
      <c r="I925" s="6">
        <f ca="1">IFERROR(  MIN(1, VLOOKUP(C925,Vakantie!Z:Z,1,0)   ),0)</f>
        <v>0</v>
      </c>
      <c r="J925" s="6">
        <f t="shared" ca="1" si="166"/>
        <v>0</v>
      </c>
      <c r="K925" s="6">
        <f t="shared" si="167"/>
        <v>0</v>
      </c>
      <c r="L925" s="10">
        <f ca="1">VLOOKUP(C925,Zwangerschapsverlof!$B$66:$B$72,1,1)</f>
        <v>0</v>
      </c>
      <c r="M925" s="10">
        <f ca="1">INDEX(Zwangerschapsverlof!$C$66:$C$72,N925)</f>
        <v>0</v>
      </c>
      <c r="N925" s="89">
        <f ca="1">MATCH(L925,Zwangerschapsverlof!$B$66:$B$72,0)</f>
        <v>1</v>
      </c>
      <c r="O925" s="6">
        <f t="shared" ca="1" si="175"/>
        <v>0</v>
      </c>
      <c r="P925" s="10">
        <f ca="1">VLOOKUP(C925,Zwangerschapsverlof!$B$80:$B$86,1,1)</f>
        <v>0</v>
      </c>
      <c r="Q925" s="10">
        <f ca="1">INDEX(Zwangerschapsverlof!$C$80:$C$86,R925)</f>
        <v>0</v>
      </c>
      <c r="R925" s="89">
        <f ca="1">MATCH(P925,Zwangerschapsverlof!$B$80:$B$86,0)</f>
        <v>1</v>
      </c>
      <c r="S925" s="6">
        <f t="shared" ca="1" si="176"/>
        <v>0</v>
      </c>
      <c r="T925" s="37">
        <f t="shared" ca="1" si="168"/>
        <v>0</v>
      </c>
      <c r="U925" s="49">
        <f t="shared" si="169"/>
        <v>0</v>
      </c>
      <c r="V925" s="37">
        <f ca="1">IF(AND(H925=0,I925=0,O925=1),INDEX(Zwangerschapsverlof!$B$66:$K$72,N925,3+D925),0)</f>
        <v>0</v>
      </c>
      <c r="W925" s="37">
        <f ca="1">IF(AND(H925=0,I925=0,S925=1),INDEX(Zwangerschapsverlof!$B$80:$K$86,R925,3+D925),0)</f>
        <v>0</v>
      </c>
      <c r="X925" s="110">
        <f t="shared" ca="1" si="170"/>
        <v>20</v>
      </c>
    </row>
    <row r="926" spans="2:24">
      <c r="B926" s="48">
        <f t="shared" ca="1" si="172"/>
        <v>45798</v>
      </c>
      <c r="C926" s="10">
        <f t="shared" ca="1" si="171"/>
        <v>45798</v>
      </c>
      <c r="D926" s="6">
        <f t="shared" ca="1" si="173"/>
        <v>3</v>
      </c>
      <c r="E926" s="10">
        <f ca="1">VLOOKUP(C926,Vakantie!O:O,1,1)</f>
        <v>45773</v>
      </c>
      <c r="F926" s="10">
        <f ca="1">INDEX(Vakantie!P:P,MATCH(E926,Vakantie!O:O,0))</f>
        <v>45781</v>
      </c>
      <c r="G926" s="6" t="str">
        <f ca="1">INDEX(Vakantie!Q:Q,MATCH(E926,Vakantie!O:O,0))</f>
        <v>Mei</v>
      </c>
      <c r="H926" s="6">
        <f t="shared" ca="1" si="174"/>
        <v>0</v>
      </c>
      <c r="I926" s="6">
        <f ca="1">IFERROR(  MIN(1, VLOOKUP(C926,Vakantie!Z:Z,1,0)   ),0)</f>
        <v>0</v>
      </c>
      <c r="J926" s="6">
        <f t="shared" ca="1" si="166"/>
        <v>0</v>
      </c>
      <c r="K926" s="6">
        <f t="shared" si="167"/>
        <v>0</v>
      </c>
      <c r="L926" s="10">
        <f ca="1">VLOOKUP(C926,Zwangerschapsverlof!$B$66:$B$72,1,1)</f>
        <v>0</v>
      </c>
      <c r="M926" s="10">
        <f ca="1">INDEX(Zwangerschapsverlof!$C$66:$C$72,N926)</f>
        <v>0</v>
      </c>
      <c r="N926" s="89">
        <f ca="1">MATCH(L926,Zwangerschapsverlof!$B$66:$B$72,0)</f>
        <v>1</v>
      </c>
      <c r="O926" s="6">
        <f t="shared" ca="1" si="175"/>
        <v>0</v>
      </c>
      <c r="P926" s="10">
        <f ca="1">VLOOKUP(C926,Zwangerschapsverlof!$B$80:$B$86,1,1)</f>
        <v>0</v>
      </c>
      <c r="Q926" s="10">
        <f ca="1">INDEX(Zwangerschapsverlof!$C$80:$C$86,R926)</f>
        <v>0</v>
      </c>
      <c r="R926" s="89">
        <f ca="1">MATCH(P926,Zwangerschapsverlof!$B$80:$B$86,0)</f>
        <v>1</v>
      </c>
      <c r="S926" s="6">
        <f t="shared" ca="1" si="176"/>
        <v>0</v>
      </c>
      <c r="T926" s="37">
        <f t="shared" ca="1" si="168"/>
        <v>0</v>
      </c>
      <c r="U926" s="49">
        <f t="shared" si="169"/>
        <v>0</v>
      </c>
      <c r="V926" s="37">
        <f ca="1">IF(AND(H926=0,I926=0,O926=1),INDEX(Zwangerschapsverlof!$B$66:$K$72,N926,3+D926),0)</f>
        <v>0</v>
      </c>
      <c r="W926" s="37">
        <f ca="1">IF(AND(H926=0,I926=0,S926=1),INDEX(Zwangerschapsverlof!$B$80:$K$86,R926,3+D926),0)</f>
        <v>0</v>
      </c>
      <c r="X926" s="110">
        <f t="shared" ca="1" si="170"/>
        <v>20</v>
      </c>
    </row>
    <row r="927" spans="2:24">
      <c r="B927" s="48">
        <f t="shared" ca="1" si="172"/>
        <v>45799</v>
      </c>
      <c r="C927" s="10">
        <f t="shared" ca="1" si="171"/>
        <v>45799</v>
      </c>
      <c r="D927" s="6">
        <f t="shared" ca="1" si="173"/>
        <v>4</v>
      </c>
      <c r="E927" s="10">
        <f ca="1">VLOOKUP(C927,Vakantie!O:O,1,1)</f>
        <v>45773</v>
      </c>
      <c r="F927" s="10">
        <f ca="1">INDEX(Vakantie!P:P,MATCH(E927,Vakantie!O:O,0))</f>
        <v>45781</v>
      </c>
      <c r="G927" s="6" t="str">
        <f ca="1">INDEX(Vakantie!Q:Q,MATCH(E927,Vakantie!O:O,0))</f>
        <v>Mei</v>
      </c>
      <c r="H927" s="6">
        <f t="shared" ca="1" si="174"/>
        <v>0</v>
      </c>
      <c r="I927" s="6">
        <f ca="1">IFERROR(  MIN(1, VLOOKUP(C927,Vakantie!Z:Z,1,0)   ),0)</f>
        <v>0</v>
      </c>
      <c r="J927" s="6">
        <f t="shared" ca="1" si="166"/>
        <v>0</v>
      </c>
      <c r="K927" s="6">
        <f t="shared" si="167"/>
        <v>0</v>
      </c>
      <c r="L927" s="10">
        <f ca="1">VLOOKUP(C927,Zwangerschapsverlof!$B$66:$B$72,1,1)</f>
        <v>0</v>
      </c>
      <c r="M927" s="10">
        <f ca="1">INDEX(Zwangerschapsverlof!$C$66:$C$72,N927)</f>
        <v>0</v>
      </c>
      <c r="N927" s="89">
        <f ca="1">MATCH(L927,Zwangerschapsverlof!$B$66:$B$72,0)</f>
        <v>1</v>
      </c>
      <c r="O927" s="6">
        <f t="shared" ca="1" si="175"/>
        <v>0</v>
      </c>
      <c r="P927" s="10">
        <f ca="1">VLOOKUP(C927,Zwangerschapsverlof!$B$80:$B$86,1,1)</f>
        <v>0</v>
      </c>
      <c r="Q927" s="10">
        <f ca="1">INDEX(Zwangerschapsverlof!$C$80:$C$86,R927)</f>
        <v>0</v>
      </c>
      <c r="R927" s="89">
        <f ca="1">MATCH(P927,Zwangerschapsverlof!$B$80:$B$86,0)</f>
        <v>1</v>
      </c>
      <c r="S927" s="6">
        <f t="shared" ca="1" si="176"/>
        <v>0</v>
      </c>
      <c r="T927" s="37">
        <f t="shared" ca="1" si="168"/>
        <v>0</v>
      </c>
      <c r="U927" s="49">
        <f t="shared" si="169"/>
        <v>0</v>
      </c>
      <c r="V927" s="37">
        <f ca="1">IF(AND(H927=0,I927=0,O927=1),INDEX(Zwangerschapsverlof!$B$66:$K$72,N927,3+D927),0)</f>
        <v>0</v>
      </c>
      <c r="W927" s="37">
        <f ca="1">IF(AND(H927=0,I927=0,S927=1),INDEX(Zwangerschapsverlof!$B$80:$K$86,R927,3+D927),0)</f>
        <v>0</v>
      </c>
      <c r="X927" s="110">
        <f t="shared" ca="1" si="170"/>
        <v>20</v>
      </c>
    </row>
    <row r="928" spans="2:24">
      <c r="B928" s="48">
        <f t="shared" ca="1" si="172"/>
        <v>45800</v>
      </c>
      <c r="C928" s="10">
        <f t="shared" ca="1" si="171"/>
        <v>45800</v>
      </c>
      <c r="D928" s="6">
        <f t="shared" ca="1" si="173"/>
        <v>5</v>
      </c>
      <c r="E928" s="10">
        <f ca="1">VLOOKUP(C928,Vakantie!O:O,1,1)</f>
        <v>45773</v>
      </c>
      <c r="F928" s="10">
        <f ca="1">INDEX(Vakantie!P:P,MATCH(E928,Vakantie!O:O,0))</f>
        <v>45781</v>
      </c>
      <c r="G928" s="6" t="str">
        <f ca="1">INDEX(Vakantie!Q:Q,MATCH(E928,Vakantie!O:O,0))</f>
        <v>Mei</v>
      </c>
      <c r="H928" s="6">
        <f t="shared" ca="1" si="174"/>
        <v>0</v>
      </c>
      <c r="I928" s="6">
        <f ca="1">IFERROR(  MIN(1, VLOOKUP(C928,Vakantie!Z:Z,1,0)   ),0)</f>
        <v>0</v>
      </c>
      <c r="J928" s="6">
        <f t="shared" ca="1" si="166"/>
        <v>0</v>
      </c>
      <c r="K928" s="6">
        <f t="shared" si="167"/>
        <v>0</v>
      </c>
      <c r="L928" s="10">
        <f ca="1">VLOOKUP(C928,Zwangerschapsverlof!$B$66:$B$72,1,1)</f>
        <v>0</v>
      </c>
      <c r="M928" s="10">
        <f ca="1">INDEX(Zwangerschapsverlof!$C$66:$C$72,N928)</f>
        <v>0</v>
      </c>
      <c r="N928" s="89">
        <f ca="1">MATCH(L928,Zwangerschapsverlof!$B$66:$B$72,0)</f>
        <v>1</v>
      </c>
      <c r="O928" s="6">
        <f t="shared" ca="1" si="175"/>
        <v>0</v>
      </c>
      <c r="P928" s="10">
        <f ca="1">VLOOKUP(C928,Zwangerschapsverlof!$B$80:$B$86,1,1)</f>
        <v>0</v>
      </c>
      <c r="Q928" s="10">
        <f ca="1">INDEX(Zwangerschapsverlof!$C$80:$C$86,R928)</f>
        <v>0</v>
      </c>
      <c r="R928" s="89">
        <f ca="1">MATCH(P928,Zwangerschapsverlof!$B$80:$B$86,0)</f>
        <v>1</v>
      </c>
      <c r="S928" s="6">
        <f t="shared" ca="1" si="176"/>
        <v>0</v>
      </c>
      <c r="T928" s="37">
        <f t="shared" ca="1" si="168"/>
        <v>0</v>
      </c>
      <c r="U928" s="49">
        <f t="shared" si="169"/>
        <v>0</v>
      </c>
      <c r="V928" s="37">
        <f ca="1">IF(AND(H928=0,I928=0,O928=1),INDEX(Zwangerschapsverlof!$B$66:$K$72,N928,3+D928),0)</f>
        <v>0</v>
      </c>
      <c r="W928" s="37">
        <f ca="1">IF(AND(H928=0,I928=0,S928=1),INDEX(Zwangerschapsverlof!$B$80:$K$86,R928,3+D928),0)</f>
        <v>0</v>
      </c>
      <c r="X928" s="110">
        <f t="shared" ca="1" si="170"/>
        <v>20</v>
      </c>
    </row>
    <row r="929" spans="2:24">
      <c r="B929" s="48">
        <f t="shared" ca="1" si="172"/>
        <v>45801</v>
      </c>
      <c r="C929" s="10">
        <f t="shared" ca="1" si="171"/>
        <v>45801</v>
      </c>
      <c r="D929" s="6">
        <f t="shared" ca="1" si="173"/>
        <v>6</v>
      </c>
      <c r="E929" s="10">
        <f ca="1">VLOOKUP(C929,Vakantie!O:O,1,1)</f>
        <v>45773</v>
      </c>
      <c r="F929" s="10">
        <f ca="1">INDEX(Vakantie!P:P,MATCH(E929,Vakantie!O:O,0))</f>
        <v>45781</v>
      </c>
      <c r="G929" s="6" t="str">
        <f ca="1">INDEX(Vakantie!Q:Q,MATCH(E929,Vakantie!O:O,0))</f>
        <v>Mei</v>
      </c>
      <c r="H929" s="6">
        <f t="shared" ca="1" si="174"/>
        <v>0</v>
      </c>
      <c r="I929" s="6">
        <f ca="1">IFERROR(  MIN(1, VLOOKUP(C929,Vakantie!Z:Z,1,0)   ),0)</f>
        <v>0</v>
      </c>
      <c r="J929" s="6">
        <f t="shared" ca="1" si="166"/>
        <v>0</v>
      </c>
      <c r="K929" s="6">
        <f t="shared" si="167"/>
        <v>0</v>
      </c>
      <c r="L929" s="10">
        <f ca="1">VLOOKUP(C929,Zwangerschapsverlof!$B$66:$B$72,1,1)</f>
        <v>0</v>
      </c>
      <c r="M929" s="10">
        <f ca="1">INDEX(Zwangerschapsverlof!$C$66:$C$72,N929)</f>
        <v>0</v>
      </c>
      <c r="N929" s="89">
        <f ca="1">MATCH(L929,Zwangerschapsverlof!$B$66:$B$72,0)</f>
        <v>1</v>
      </c>
      <c r="O929" s="6">
        <f t="shared" ca="1" si="175"/>
        <v>0</v>
      </c>
      <c r="P929" s="10">
        <f ca="1">VLOOKUP(C929,Zwangerschapsverlof!$B$80:$B$86,1,1)</f>
        <v>0</v>
      </c>
      <c r="Q929" s="10">
        <f ca="1">INDEX(Zwangerschapsverlof!$C$80:$C$86,R929)</f>
        <v>0</v>
      </c>
      <c r="R929" s="89">
        <f ca="1">MATCH(P929,Zwangerschapsverlof!$B$80:$B$86,0)</f>
        <v>1</v>
      </c>
      <c r="S929" s="6">
        <f t="shared" ca="1" si="176"/>
        <v>0</v>
      </c>
      <c r="T929" s="37">
        <f t="shared" ca="1" si="168"/>
        <v>0</v>
      </c>
      <c r="U929" s="49">
        <f t="shared" si="169"/>
        <v>0</v>
      </c>
      <c r="V929" s="37">
        <f ca="1">IF(AND(H929=0,I929=0,O929=1),INDEX(Zwangerschapsverlof!$B$66:$K$72,N929,3+D929),0)</f>
        <v>0</v>
      </c>
      <c r="W929" s="37">
        <f ca="1">IF(AND(H929=0,I929=0,S929=1),INDEX(Zwangerschapsverlof!$B$80:$K$86,R929,3+D929),0)</f>
        <v>0</v>
      </c>
      <c r="X929" s="110">
        <f t="shared" ca="1" si="170"/>
        <v>20</v>
      </c>
    </row>
    <row r="930" spans="2:24">
      <c r="B930" s="48">
        <f t="shared" ca="1" si="172"/>
        <v>45802</v>
      </c>
      <c r="C930" s="10">
        <f t="shared" ca="1" si="171"/>
        <v>45802</v>
      </c>
      <c r="D930" s="6">
        <f t="shared" ca="1" si="173"/>
        <v>7</v>
      </c>
      <c r="E930" s="10">
        <f ca="1">VLOOKUP(C930,Vakantie!O:O,1,1)</f>
        <v>45773</v>
      </c>
      <c r="F930" s="10">
        <f ca="1">INDEX(Vakantie!P:P,MATCH(E930,Vakantie!O:O,0))</f>
        <v>45781</v>
      </c>
      <c r="G930" s="6" t="str">
        <f ca="1">INDEX(Vakantie!Q:Q,MATCH(E930,Vakantie!O:O,0))</f>
        <v>Mei</v>
      </c>
      <c r="H930" s="6">
        <f t="shared" ca="1" si="174"/>
        <v>0</v>
      </c>
      <c r="I930" s="6">
        <f ca="1">IFERROR(  MIN(1, VLOOKUP(C930,Vakantie!Z:Z,1,0)   ),0)</f>
        <v>0</v>
      </c>
      <c r="J930" s="6">
        <f t="shared" ca="1" si="166"/>
        <v>0</v>
      </c>
      <c r="K930" s="6">
        <f t="shared" si="167"/>
        <v>0</v>
      </c>
      <c r="L930" s="10">
        <f ca="1">VLOOKUP(C930,Zwangerschapsverlof!$B$66:$B$72,1,1)</f>
        <v>0</v>
      </c>
      <c r="M930" s="10">
        <f ca="1">INDEX(Zwangerschapsverlof!$C$66:$C$72,N930)</f>
        <v>0</v>
      </c>
      <c r="N930" s="89">
        <f ca="1">MATCH(L930,Zwangerschapsverlof!$B$66:$B$72,0)</f>
        <v>1</v>
      </c>
      <c r="O930" s="6">
        <f t="shared" ca="1" si="175"/>
        <v>0</v>
      </c>
      <c r="P930" s="10">
        <f ca="1">VLOOKUP(C930,Zwangerschapsverlof!$B$80:$B$86,1,1)</f>
        <v>0</v>
      </c>
      <c r="Q930" s="10">
        <f ca="1">INDEX(Zwangerschapsverlof!$C$80:$C$86,R930)</f>
        <v>0</v>
      </c>
      <c r="R930" s="89">
        <f ca="1">MATCH(P930,Zwangerschapsverlof!$B$80:$B$86,0)</f>
        <v>1</v>
      </c>
      <c r="S930" s="6">
        <f t="shared" ca="1" si="176"/>
        <v>0</v>
      </c>
      <c r="T930" s="37">
        <f t="shared" ca="1" si="168"/>
        <v>0</v>
      </c>
      <c r="U930" s="49">
        <f t="shared" si="169"/>
        <v>0</v>
      </c>
      <c r="V930" s="37">
        <f ca="1">IF(AND(H930=0,I930=0,O930=1),INDEX(Zwangerschapsverlof!$B$66:$K$72,N930,3+D930),0)</f>
        <v>0</v>
      </c>
      <c r="W930" s="37">
        <f ca="1">IF(AND(H930=0,I930=0,S930=1),INDEX(Zwangerschapsverlof!$B$80:$K$86,R930,3+D930),0)</f>
        <v>0</v>
      </c>
      <c r="X930" s="110">
        <f t="shared" ca="1" si="170"/>
        <v>20</v>
      </c>
    </row>
    <row r="931" spans="2:24">
      <c r="B931" s="48">
        <f t="shared" ca="1" si="172"/>
        <v>45803</v>
      </c>
      <c r="C931" s="10">
        <f t="shared" ca="1" si="171"/>
        <v>45803</v>
      </c>
      <c r="D931" s="6">
        <f t="shared" ca="1" si="173"/>
        <v>1</v>
      </c>
      <c r="E931" s="10">
        <f ca="1">VLOOKUP(C931,Vakantie!O:O,1,1)</f>
        <v>45773</v>
      </c>
      <c r="F931" s="10">
        <f ca="1">INDEX(Vakantie!P:P,MATCH(E931,Vakantie!O:O,0))</f>
        <v>45781</v>
      </c>
      <c r="G931" s="6" t="str">
        <f ca="1">INDEX(Vakantie!Q:Q,MATCH(E931,Vakantie!O:O,0))</f>
        <v>Mei</v>
      </c>
      <c r="H931" s="6">
        <f t="shared" ca="1" si="174"/>
        <v>0</v>
      </c>
      <c r="I931" s="6">
        <f ca="1">IFERROR(  MIN(1, VLOOKUP(C931,Vakantie!Z:Z,1,0)   ),0)</f>
        <v>0</v>
      </c>
      <c r="J931" s="6">
        <f t="shared" ca="1" si="166"/>
        <v>0</v>
      </c>
      <c r="K931" s="6">
        <f t="shared" si="167"/>
        <v>0</v>
      </c>
      <c r="L931" s="10">
        <f ca="1">VLOOKUP(C931,Zwangerschapsverlof!$B$66:$B$72,1,1)</f>
        <v>0</v>
      </c>
      <c r="M931" s="10">
        <f ca="1">INDEX(Zwangerschapsverlof!$C$66:$C$72,N931)</f>
        <v>0</v>
      </c>
      <c r="N931" s="89">
        <f ca="1">MATCH(L931,Zwangerschapsverlof!$B$66:$B$72,0)</f>
        <v>1</v>
      </c>
      <c r="O931" s="6">
        <f t="shared" ca="1" si="175"/>
        <v>0</v>
      </c>
      <c r="P931" s="10">
        <f ca="1">VLOOKUP(C931,Zwangerschapsverlof!$B$80:$B$86,1,1)</f>
        <v>0</v>
      </c>
      <c r="Q931" s="10">
        <f ca="1">INDEX(Zwangerschapsverlof!$C$80:$C$86,R931)</f>
        <v>0</v>
      </c>
      <c r="R931" s="89">
        <f ca="1">MATCH(P931,Zwangerschapsverlof!$B$80:$B$86,0)</f>
        <v>1</v>
      </c>
      <c r="S931" s="6">
        <f t="shared" ca="1" si="176"/>
        <v>0</v>
      </c>
      <c r="T931" s="37">
        <f t="shared" ca="1" si="168"/>
        <v>0</v>
      </c>
      <c r="U931" s="49">
        <f t="shared" si="169"/>
        <v>0</v>
      </c>
      <c r="V931" s="37">
        <f ca="1">IF(AND(H931=0,I931=0,O931=1),INDEX(Zwangerschapsverlof!$B$66:$K$72,N931,3+D931),0)</f>
        <v>0</v>
      </c>
      <c r="W931" s="37">
        <f ca="1">IF(AND(H931=0,I931=0,S931=1),INDEX(Zwangerschapsverlof!$B$80:$K$86,R931,3+D931),0)</f>
        <v>0</v>
      </c>
      <c r="X931" s="110">
        <f t="shared" ca="1" si="170"/>
        <v>20</v>
      </c>
    </row>
    <row r="932" spans="2:24">
      <c r="B932" s="48">
        <f t="shared" ca="1" si="172"/>
        <v>45804</v>
      </c>
      <c r="C932" s="10">
        <f t="shared" ca="1" si="171"/>
        <v>45804</v>
      </c>
      <c r="D932" s="6">
        <f t="shared" ca="1" si="173"/>
        <v>2</v>
      </c>
      <c r="E932" s="10">
        <f ca="1">VLOOKUP(C932,Vakantie!O:O,1,1)</f>
        <v>45773</v>
      </c>
      <c r="F932" s="10">
        <f ca="1">INDEX(Vakantie!P:P,MATCH(E932,Vakantie!O:O,0))</f>
        <v>45781</v>
      </c>
      <c r="G932" s="6" t="str">
        <f ca="1">INDEX(Vakantie!Q:Q,MATCH(E932,Vakantie!O:O,0))</f>
        <v>Mei</v>
      </c>
      <c r="H932" s="6">
        <f t="shared" ca="1" si="174"/>
        <v>0</v>
      </c>
      <c r="I932" s="6">
        <f ca="1">IFERROR(  MIN(1, VLOOKUP(C932,Vakantie!Z:Z,1,0)   ),0)</f>
        <v>0</v>
      </c>
      <c r="J932" s="6">
        <f t="shared" ca="1" si="166"/>
        <v>0</v>
      </c>
      <c r="K932" s="6">
        <f t="shared" si="167"/>
        <v>0</v>
      </c>
      <c r="L932" s="10">
        <f ca="1">VLOOKUP(C932,Zwangerschapsverlof!$B$66:$B$72,1,1)</f>
        <v>0</v>
      </c>
      <c r="M932" s="10">
        <f ca="1">INDEX(Zwangerschapsverlof!$C$66:$C$72,N932)</f>
        <v>0</v>
      </c>
      <c r="N932" s="89">
        <f ca="1">MATCH(L932,Zwangerschapsverlof!$B$66:$B$72,0)</f>
        <v>1</v>
      </c>
      <c r="O932" s="6">
        <f t="shared" ca="1" si="175"/>
        <v>0</v>
      </c>
      <c r="P932" s="10">
        <f ca="1">VLOOKUP(C932,Zwangerschapsverlof!$B$80:$B$86,1,1)</f>
        <v>0</v>
      </c>
      <c r="Q932" s="10">
        <f ca="1">INDEX(Zwangerschapsverlof!$C$80:$C$86,R932)</f>
        <v>0</v>
      </c>
      <c r="R932" s="89">
        <f ca="1">MATCH(P932,Zwangerschapsverlof!$B$80:$B$86,0)</f>
        <v>1</v>
      </c>
      <c r="S932" s="6">
        <f t="shared" ca="1" si="176"/>
        <v>0</v>
      </c>
      <c r="T932" s="37">
        <f t="shared" ca="1" si="168"/>
        <v>0</v>
      </c>
      <c r="U932" s="49">
        <f t="shared" si="169"/>
        <v>0</v>
      </c>
      <c r="V932" s="37">
        <f ca="1">IF(AND(H932=0,I932=0,O932=1),INDEX(Zwangerschapsverlof!$B$66:$K$72,N932,3+D932),0)</f>
        <v>0</v>
      </c>
      <c r="W932" s="37">
        <f ca="1">IF(AND(H932=0,I932=0,S932=1),INDEX(Zwangerschapsverlof!$B$80:$K$86,R932,3+D932),0)</f>
        <v>0</v>
      </c>
      <c r="X932" s="110">
        <f t="shared" ca="1" si="170"/>
        <v>20</v>
      </c>
    </row>
    <row r="933" spans="2:24">
      <c r="B933" s="48">
        <f t="shared" ca="1" si="172"/>
        <v>45805</v>
      </c>
      <c r="C933" s="10">
        <f t="shared" ca="1" si="171"/>
        <v>45805</v>
      </c>
      <c r="D933" s="6">
        <f t="shared" ca="1" si="173"/>
        <v>3</v>
      </c>
      <c r="E933" s="10">
        <f ca="1">VLOOKUP(C933,Vakantie!O:O,1,1)</f>
        <v>45773</v>
      </c>
      <c r="F933" s="10">
        <f ca="1">INDEX(Vakantie!P:P,MATCH(E933,Vakantie!O:O,0))</f>
        <v>45781</v>
      </c>
      <c r="G933" s="6" t="str">
        <f ca="1">INDEX(Vakantie!Q:Q,MATCH(E933,Vakantie!O:O,0))</f>
        <v>Mei</v>
      </c>
      <c r="H933" s="6">
        <f t="shared" ca="1" si="174"/>
        <v>0</v>
      </c>
      <c r="I933" s="6">
        <f ca="1">IFERROR(  MIN(1, VLOOKUP(C933,Vakantie!Z:Z,1,0)   ),0)</f>
        <v>0</v>
      </c>
      <c r="J933" s="6">
        <f t="shared" ca="1" si="166"/>
        <v>0</v>
      </c>
      <c r="K933" s="6">
        <f t="shared" si="167"/>
        <v>0</v>
      </c>
      <c r="L933" s="10">
        <f ca="1">VLOOKUP(C933,Zwangerschapsverlof!$B$66:$B$72,1,1)</f>
        <v>0</v>
      </c>
      <c r="M933" s="10">
        <f ca="1">INDEX(Zwangerschapsverlof!$C$66:$C$72,N933)</f>
        <v>0</v>
      </c>
      <c r="N933" s="89">
        <f ca="1">MATCH(L933,Zwangerschapsverlof!$B$66:$B$72,0)</f>
        <v>1</v>
      </c>
      <c r="O933" s="6">
        <f t="shared" ca="1" si="175"/>
        <v>0</v>
      </c>
      <c r="P933" s="10">
        <f ca="1">VLOOKUP(C933,Zwangerschapsverlof!$B$80:$B$86,1,1)</f>
        <v>0</v>
      </c>
      <c r="Q933" s="10">
        <f ca="1">INDEX(Zwangerschapsverlof!$C$80:$C$86,R933)</f>
        <v>0</v>
      </c>
      <c r="R933" s="89">
        <f ca="1">MATCH(P933,Zwangerschapsverlof!$B$80:$B$86,0)</f>
        <v>1</v>
      </c>
      <c r="S933" s="6">
        <f t="shared" ca="1" si="176"/>
        <v>0</v>
      </c>
      <c r="T933" s="37">
        <f t="shared" ca="1" si="168"/>
        <v>0</v>
      </c>
      <c r="U933" s="49">
        <f t="shared" si="169"/>
        <v>0</v>
      </c>
      <c r="V933" s="37">
        <f ca="1">IF(AND(H933=0,I933=0,O933=1),INDEX(Zwangerschapsverlof!$B$66:$K$72,N933,3+D933),0)</f>
        <v>0</v>
      </c>
      <c r="W933" s="37">
        <f ca="1">IF(AND(H933=0,I933=0,S933=1),INDEX(Zwangerschapsverlof!$B$80:$K$86,R933,3+D933),0)</f>
        <v>0</v>
      </c>
      <c r="X933" s="110">
        <f t="shared" ca="1" si="170"/>
        <v>20</v>
      </c>
    </row>
    <row r="934" spans="2:24">
      <c r="B934" s="48">
        <f t="shared" ca="1" si="172"/>
        <v>45806</v>
      </c>
      <c r="C934" s="10">
        <f t="shared" ca="1" si="171"/>
        <v>45806</v>
      </c>
      <c r="D934" s="6">
        <f t="shared" ca="1" si="173"/>
        <v>4</v>
      </c>
      <c r="E934" s="10">
        <f ca="1">VLOOKUP(C934,Vakantie!O:O,1,1)</f>
        <v>45773</v>
      </c>
      <c r="F934" s="10">
        <f ca="1">INDEX(Vakantie!P:P,MATCH(E934,Vakantie!O:O,0))</f>
        <v>45781</v>
      </c>
      <c r="G934" s="6" t="str">
        <f ca="1">INDEX(Vakantie!Q:Q,MATCH(E934,Vakantie!O:O,0))</f>
        <v>Mei</v>
      </c>
      <c r="H934" s="6">
        <f t="shared" ca="1" si="174"/>
        <v>0</v>
      </c>
      <c r="I934" s="6">
        <f ca="1">IFERROR(  MIN(1, VLOOKUP(C934,Vakantie!Z:Z,1,0)   ),0)</f>
        <v>0</v>
      </c>
      <c r="J934" s="6">
        <f t="shared" ca="1" si="166"/>
        <v>0</v>
      </c>
      <c r="K934" s="6">
        <f t="shared" si="167"/>
        <v>0</v>
      </c>
      <c r="L934" s="10">
        <f ca="1">VLOOKUP(C934,Zwangerschapsverlof!$B$66:$B$72,1,1)</f>
        <v>0</v>
      </c>
      <c r="M934" s="10">
        <f ca="1">INDEX(Zwangerschapsverlof!$C$66:$C$72,N934)</f>
        <v>0</v>
      </c>
      <c r="N934" s="89">
        <f ca="1">MATCH(L934,Zwangerschapsverlof!$B$66:$B$72,0)</f>
        <v>1</v>
      </c>
      <c r="O934" s="6">
        <f t="shared" ca="1" si="175"/>
        <v>0</v>
      </c>
      <c r="P934" s="10">
        <f ca="1">VLOOKUP(C934,Zwangerschapsverlof!$B$80:$B$86,1,1)</f>
        <v>0</v>
      </c>
      <c r="Q934" s="10">
        <f ca="1">INDEX(Zwangerschapsverlof!$C$80:$C$86,R934)</f>
        <v>0</v>
      </c>
      <c r="R934" s="89">
        <f ca="1">MATCH(P934,Zwangerschapsverlof!$B$80:$B$86,0)</f>
        <v>1</v>
      </c>
      <c r="S934" s="6">
        <f t="shared" ca="1" si="176"/>
        <v>0</v>
      </c>
      <c r="T934" s="37">
        <f t="shared" ca="1" si="168"/>
        <v>0</v>
      </c>
      <c r="U934" s="49">
        <f t="shared" si="169"/>
        <v>0</v>
      </c>
      <c r="V934" s="37">
        <f ca="1">IF(AND(H934=0,I934=0,O934=1),INDEX(Zwangerschapsverlof!$B$66:$K$72,N934,3+D934),0)</f>
        <v>0</v>
      </c>
      <c r="W934" s="37">
        <f ca="1">IF(AND(H934=0,I934=0,S934=1),INDEX(Zwangerschapsverlof!$B$80:$K$86,R934,3+D934),0)</f>
        <v>0</v>
      </c>
      <c r="X934" s="110">
        <f t="shared" ca="1" si="170"/>
        <v>20</v>
      </c>
    </row>
    <row r="935" spans="2:24">
      <c r="B935" s="48">
        <f t="shared" ca="1" si="172"/>
        <v>45807</v>
      </c>
      <c r="C935" s="10">
        <f t="shared" ca="1" si="171"/>
        <v>45807</v>
      </c>
      <c r="D935" s="6">
        <f t="shared" ca="1" si="173"/>
        <v>5</v>
      </c>
      <c r="E935" s="10">
        <f ca="1">VLOOKUP(C935,Vakantie!O:O,1,1)</f>
        <v>45773</v>
      </c>
      <c r="F935" s="10">
        <f ca="1">INDEX(Vakantie!P:P,MATCH(E935,Vakantie!O:O,0))</f>
        <v>45781</v>
      </c>
      <c r="G935" s="6" t="str">
        <f ca="1">INDEX(Vakantie!Q:Q,MATCH(E935,Vakantie!O:O,0))</f>
        <v>Mei</v>
      </c>
      <c r="H935" s="6">
        <f t="shared" ca="1" si="174"/>
        <v>0</v>
      </c>
      <c r="I935" s="6">
        <f ca="1">IFERROR(  MIN(1, VLOOKUP(C935,Vakantie!Z:Z,1,0)   ),0)</f>
        <v>0</v>
      </c>
      <c r="J935" s="6">
        <f t="shared" ca="1" si="166"/>
        <v>0</v>
      </c>
      <c r="K935" s="6">
        <f t="shared" si="167"/>
        <v>0</v>
      </c>
      <c r="L935" s="10">
        <f ca="1">VLOOKUP(C935,Zwangerschapsverlof!$B$66:$B$72,1,1)</f>
        <v>0</v>
      </c>
      <c r="M935" s="10">
        <f ca="1">INDEX(Zwangerschapsverlof!$C$66:$C$72,N935)</f>
        <v>0</v>
      </c>
      <c r="N935" s="89">
        <f ca="1">MATCH(L935,Zwangerschapsverlof!$B$66:$B$72,0)</f>
        <v>1</v>
      </c>
      <c r="O935" s="6">
        <f t="shared" ca="1" si="175"/>
        <v>0</v>
      </c>
      <c r="P935" s="10">
        <f ca="1">VLOOKUP(C935,Zwangerschapsverlof!$B$80:$B$86,1,1)</f>
        <v>0</v>
      </c>
      <c r="Q935" s="10">
        <f ca="1">INDEX(Zwangerschapsverlof!$C$80:$C$86,R935)</f>
        <v>0</v>
      </c>
      <c r="R935" s="89">
        <f ca="1">MATCH(P935,Zwangerschapsverlof!$B$80:$B$86,0)</f>
        <v>1</v>
      </c>
      <c r="S935" s="6">
        <f t="shared" ca="1" si="176"/>
        <v>0</v>
      </c>
      <c r="T935" s="37">
        <f t="shared" ca="1" si="168"/>
        <v>0</v>
      </c>
      <c r="U935" s="49">
        <f t="shared" si="169"/>
        <v>0</v>
      </c>
      <c r="V935" s="37">
        <f ca="1">IF(AND(H935=0,I935=0,O935=1),INDEX(Zwangerschapsverlof!$B$66:$K$72,N935,3+D935),0)</f>
        <v>0</v>
      </c>
      <c r="W935" s="37">
        <f ca="1">IF(AND(H935=0,I935=0,S935=1),INDEX(Zwangerschapsverlof!$B$80:$K$86,R935,3+D935),0)</f>
        <v>0</v>
      </c>
      <c r="X935" s="110">
        <f t="shared" ca="1" si="170"/>
        <v>20</v>
      </c>
    </row>
    <row r="936" spans="2:24">
      <c r="B936" s="48">
        <f t="shared" ca="1" si="172"/>
        <v>45808</v>
      </c>
      <c r="C936" s="10">
        <f t="shared" ca="1" si="171"/>
        <v>45808</v>
      </c>
      <c r="D936" s="6">
        <f t="shared" ca="1" si="173"/>
        <v>6</v>
      </c>
      <c r="E936" s="10">
        <f ca="1">VLOOKUP(C936,Vakantie!O:O,1,1)</f>
        <v>45773</v>
      </c>
      <c r="F936" s="10">
        <f ca="1">INDEX(Vakantie!P:P,MATCH(E936,Vakantie!O:O,0))</f>
        <v>45781</v>
      </c>
      <c r="G936" s="6" t="str">
        <f ca="1">INDEX(Vakantie!Q:Q,MATCH(E936,Vakantie!O:O,0))</f>
        <v>Mei</v>
      </c>
      <c r="H936" s="6">
        <f t="shared" ca="1" si="174"/>
        <v>0</v>
      </c>
      <c r="I936" s="6">
        <f ca="1">IFERROR(  MIN(1, VLOOKUP(C936,Vakantie!Z:Z,1,0)   ),0)</f>
        <v>0</v>
      </c>
      <c r="J936" s="6">
        <f t="shared" ca="1" si="166"/>
        <v>0</v>
      </c>
      <c r="K936" s="6">
        <f t="shared" si="167"/>
        <v>0</v>
      </c>
      <c r="L936" s="10">
        <f ca="1">VLOOKUP(C936,Zwangerschapsverlof!$B$66:$B$72,1,1)</f>
        <v>0</v>
      </c>
      <c r="M936" s="10">
        <f ca="1">INDEX(Zwangerschapsverlof!$C$66:$C$72,N936)</f>
        <v>0</v>
      </c>
      <c r="N936" s="89">
        <f ca="1">MATCH(L936,Zwangerschapsverlof!$B$66:$B$72,0)</f>
        <v>1</v>
      </c>
      <c r="O936" s="6">
        <f t="shared" ca="1" si="175"/>
        <v>0</v>
      </c>
      <c r="P936" s="10">
        <f ca="1">VLOOKUP(C936,Zwangerschapsverlof!$B$80:$B$86,1,1)</f>
        <v>0</v>
      </c>
      <c r="Q936" s="10">
        <f ca="1">INDEX(Zwangerschapsverlof!$C$80:$C$86,R936)</f>
        <v>0</v>
      </c>
      <c r="R936" s="89">
        <f ca="1">MATCH(P936,Zwangerschapsverlof!$B$80:$B$86,0)</f>
        <v>1</v>
      </c>
      <c r="S936" s="6">
        <f t="shared" ca="1" si="176"/>
        <v>0</v>
      </c>
      <c r="T936" s="37">
        <f t="shared" ca="1" si="168"/>
        <v>0</v>
      </c>
      <c r="U936" s="49">
        <f t="shared" si="169"/>
        <v>0</v>
      </c>
      <c r="V936" s="37">
        <f ca="1">IF(AND(H936=0,I936=0,O936=1),INDEX(Zwangerschapsverlof!$B$66:$K$72,N936,3+D936),0)</f>
        <v>0</v>
      </c>
      <c r="W936" s="37">
        <f ca="1">IF(AND(H936=0,I936=0,S936=1),INDEX(Zwangerschapsverlof!$B$80:$K$86,R936,3+D936),0)</f>
        <v>0</v>
      </c>
      <c r="X936" s="110">
        <f t="shared" ca="1" si="170"/>
        <v>20</v>
      </c>
    </row>
    <row r="937" spans="2:24">
      <c r="B937" s="48">
        <f t="shared" ca="1" si="172"/>
        <v>45809</v>
      </c>
      <c r="C937" s="10">
        <f t="shared" ca="1" si="171"/>
        <v>45809</v>
      </c>
      <c r="D937" s="6">
        <f t="shared" ca="1" si="173"/>
        <v>7</v>
      </c>
      <c r="E937" s="10">
        <f ca="1">VLOOKUP(C937,Vakantie!O:O,1,1)</f>
        <v>45773</v>
      </c>
      <c r="F937" s="10">
        <f ca="1">INDEX(Vakantie!P:P,MATCH(E937,Vakantie!O:O,0))</f>
        <v>45781</v>
      </c>
      <c r="G937" s="6" t="str">
        <f ca="1">INDEX(Vakantie!Q:Q,MATCH(E937,Vakantie!O:O,0))</f>
        <v>Mei</v>
      </c>
      <c r="H937" s="6">
        <f t="shared" ca="1" si="174"/>
        <v>0</v>
      </c>
      <c r="I937" s="6">
        <f ca="1">IFERROR(  MIN(1, VLOOKUP(C937,Vakantie!Z:Z,1,0)   ),0)</f>
        <v>0</v>
      </c>
      <c r="J937" s="6">
        <f t="shared" ca="1" si="166"/>
        <v>0</v>
      </c>
      <c r="K937" s="6">
        <f t="shared" si="167"/>
        <v>0</v>
      </c>
      <c r="L937" s="10">
        <f ca="1">VLOOKUP(C937,Zwangerschapsverlof!$B$66:$B$72,1,1)</f>
        <v>0</v>
      </c>
      <c r="M937" s="10">
        <f ca="1">INDEX(Zwangerschapsverlof!$C$66:$C$72,N937)</f>
        <v>0</v>
      </c>
      <c r="N937" s="89">
        <f ca="1">MATCH(L937,Zwangerschapsverlof!$B$66:$B$72,0)</f>
        <v>1</v>
      </c>
      <c r="O937" s="6">
        <f t="shared" ca="1" si="175"/>
        <v>0</v>
      </c>
      <c r="P937" s="10">
        <f ca="1">VLOOKUP(C937,Zwangerschapsverlof!$B$80:$B$86,1,1)</f>
        <v>0</v>
      </c>
      <c r="Q937" s="10">
        <f ca="1">INDEX(Zwangerschapsverlof!$C$80:$C$86,R937)</f>
        <v>0</v>
      </c>
      <c r="R937" s="89">
        <f ca="1">MATCH(P937,Zwangerschapsverlof!$B$80:$B$86,0)</f>
        <v>1</v>
      </c>
      <c r="S937" s="6">
        <f t="shared" ca="1" si="176"/>
        <v>0</v>
      </c>
      <c r="T937" s="37">
        <f t="shared" ca="1" si="168"/>
        <v>0</v>
      </c>
      <c r="U937" s="49">
        <f t="shared" si="169"/>
        <v>0</v>
      </c>
      <c r="V937" s="37">
        <f ca="1">IF(AND(H937=0,I937=0,O937=1),INDEX(Zwangerschapsverlof!$B$66:$K$72,N937,3+D937),0)</f>
        <v>0</v>
      </c>
      <c r="W937" s="37">
        <f ca="1">IF(AND(H937=0,I937=0,S937=1),INDEX(Zwangerschapsverlof!$B$80:$K$86,R937,3+D937),0)</f>
        <v>0</v>
      </c>
      <c r="X937" s="110">
        <f t="shared" ca="1" si="170"/>
        <v>20</v>
      </c>
    </row>
    <row r="938" spans="2:24">
      <c r="B938" s="48">
        <f t="shared" ca="1" si="172"/>
        <v>45810</v>
      </c>
      <c r="C938" s="10">
        <f t="shared" ca="1" si="171"/>
        <v>45810</v>
      </c>
      <c r="D938" s="6">
        <f t="shared" ca="1" si="173"/>
        <v>1</v>
      </c>
      <c r="E938" s="10">
        <f ca="1">VLOOKUP(C938,Vakantie!O:O,1,1)</f>
        <v>45773</v>
      </c>
      <c r="F938" s="10">
        <f ca="1">INDEX(Vakantie!P:P,MATCH(E938,Vakantie!O:O,0))</f>
        <v>45781</v>
      </c>
      <c r="G938" s="6" t="str">
        <f ca="1">INDEX(Vakantie!Q:Q,MATCH(E938,Vakantie!O:O,0))</f>
        <v>Mei</v>
      </c>
      <c r="H938" s="6">
        <f t="shared" ca="1" si="174"/>
        <v>0</v>
      </c>
      <c r="I938" s="6">
        <f ca="1">IFERROR(  MIN(1, VLOOKUP(C938,Vakantie!Z:Z,1,0)   ),0)</f>
        <v>0</v>
      </c>
      <c r="J938" s="6">
        <f t="shared" ca="1" si="166"/>
        <v>0</v>
      </c>
      <c r="K938" s="6">
        <f t="shared" si="167"/>
        <v>0</v>
      </c>
      <c r="L938" s="10">
        <f ca="1">VLOOKUP(C938,Zwangerschapsverlof!$B$66:$B$72,1,1)</f>
        <v>0</v>
      </c>
      <c r="M938" s="10">
        <f ca="1">INDEX(Zwangerschapsverlof!$C$66:$C$72,N938)</f>
        <v>0</v>
      </c>
      <c r="N938" s="89">
        <f ca="1">MATCH(L938,Zwangerschapsverlof!$B$66:$B$72,0)</f>
        <v>1</v>
      </c>
      <c r="O938" s="6">
        <f t="shared" ca="1" si="175"/>
        <v>0</v>
      </c>
      <c r="P938" s="10">
        <f ca="1">VLOOKUP(C938,Zwangerschapsverlof!$B$80:$B$86,1,1)</f>
        <v>0</v>
      </c>
      <c r="Q938" s="10">
        <f ca="1">INDEX(Zwangerschapsverlof!$C$80:$C$86,R938)</f>
        <v>0</v>
      </c>
      <c r="R938" s="89">
        <f ca="1">MATCH(P938,Zwangerschapsverlof!$B$80:$B$86,0)</f>
        <v>1</v>
      </c>
      <c r="S938" s="6">
        <f t="shared" ca="1" si="176"/>
        <v>0</v>
      </c>
      <c r="T938" s="37">
        <f t="shared" ca="1" si="168"/>
        <v>0</v>
      </c>
      <c r="U938" s="49">
        <f t="shared" si="169"/>
        <v>0</v>
      </c>
      <c r="V938" s="37">
        <f ca="1">IF(AND(H938=0,I938=0,O938=1),INDEX(Zwangerschapsverlof!$B$66:$K$72,N938,3+D938),0)</f>
        <v>0</v>
      </c>
      <c r="W938" s="37">
        <f ca="1">IF(AND(H938=0,I938=0,S938=1),INDEX(Zwangerschapsverlof!$B$80:$K$86,R938,3+D938),0)</f>
        <v>0</v>
      </c>
      <c r="X938" s="110">
        <f t="shared" ca="1" si="170"/>
        <v>20</v>
      </c>
    </row>
    <row r="939" spans="2:24">
      <c r="B939" s="48">
        <f t="shared" ca="1" si="172"/>
        <v>45811</v>
      </c>
      <c r="C939" s="10">
        <f t="shared" ca="1" si="171"/>
        <v>45811</v>
      </c>
      <c r="D939" s="6">
        <f t="shared" ca="1" si="173"/>
        <v>2</v>
      </c>
      <c r="E939" s="10">
        <f ca="1">VLOOKUP(C939,Vakantie!O:O,1,1)</f>
        <v>45773</v>
      </c>
      <c r="F939" s="10">
        <f ca="1">INDEX(Vakantie!P:P,MATCH(E939,Vakantie!O:O,0))</f>
        <v>45781</v>
      </c>
      <c r="G939" s="6" t="str">
        <f ca="1">INDEX(Vakantie!Q:Q,MATCH(E939,Vakantie!O:O,0))</f>
        <v>Mei</v>
      </c>
      <c r="H939" s="6">
        <f t="shared" ca="1" si="174"/>
        <v>0</v>
      </c>
      <c r="I939" s="6">
        <f ca="1">IFERROR(  MIN(1, VLOOKUP(C939,Vakantie!Z:Z,1,0)   ),0)</f>
        <v>0</v>
      </c>
      <c r="J939" s="6">
        <f t="shared" ca="1" si="166"/>
        <v>0</v>
      </c>
      <c r="K939" s="6">
        <f t="shared" si="167"/>
        <v>0</v>
      </c>
      <c r="L939" s="10">
        <f ca="1">VLOOKUP(C939,Zwangerschapsverlof!$B$66:$B$72,1,1)</f>
        <v>0</v>
      </c>
      <c r="M939" s="10">
        <f ca="1">INDEX(Zwangerschapsverlof!$C$66:$C$72,N939)</f>
        <v>0</v>
      </c>
      <c r="N939" s="89">
        <f ca="1">MATCH(L939,Zwangerschapsverlof!$B$66:$B$72,0)</f>
        <v>1</v>
      </c>
      <c r="O939" s="6">
        <f t="shared" ca="1" si="175"/>
        <v>0</v>
      </c>
      <c r="P939" s="10">
        <f ca="1">VLOOKUP(C939,Zwangerschapsverlof!$B$80:$B$86,1,1)</f>
        <v>0</v>
      </c>
      <c r="Q939" s="10">
        <f ca="1">INDEX(Zwangerschapsverlof!$C$80:$C$86,R939)</f>
        <v>0</v>
      </c>
      <c r="R939" s="89">
        <f ca="1">MATCH(P939,Zwangerschapsverlof!$B$80:$B$86,0)</f>
        <v>1</v>
      </c>
      <c r="S939" s="6">
        <f t="shared" ca="1" si="176"/>
        <v>0</v>
      </c>
      <c r="T939" s="37">
        <f t="shared" ca="1" si="168"/>
        <v>0</v>
      </c>
      <c r="U939" s="49">
        <f t="shared" si="169"/>
        <v>0</v>
      </c>
      <c r="V939" s="37">
        <f ca="1">IF(AND(H939=0,I939=0,O939=1),INDEX(Zwangerschapsverlof!$B$66:$K$72,N939,3+D939),0)</f>
        <v>0</v>
      </c>
      <c r="W939" s="37">
        <f ca="1">IF(AND(H939=0,I939=0,S939=1),INDEX(Zwangerschapsverlof!$B$80:$K$86,R939,3+D939),0)</f>
        <v>0</v>
      </c>
      <c r="X939" s="110">
        <f t="shared" ca="1" si="170"/>
        <v>20</v>
      </c>
    </row>
    <row r="940" spans="2:24">
      <c r="B940" s="48">
        <f t="shared" ca="1" si="172"/>
        <v>45812</v>
      </c>
      <c r="C940" s="10">
        <f t="shared" ca="1" si="171"/>
        <v>45812</v>
      </c>
      <c r="D940" s="6">
        <f t="shared" ca="1" si="173"/>
        <v>3</v>
      </c>
      <c r="E940" s="10">
        <f ca="1">VLOOKUP(C940,Vakantie!O:O,1,1)</f>
        <v>45773</v>
      </c>
      <c r="F940" s="10">
        <f ca="1">INDEX(Vakantie!P:P,MATCH(E940,Vakantie!O:O,0))</f>
        <v>45781</v>
      </c>
      <c r="G940" s="6" t="str">
        <f ca="1">INDEX(Vakantie!Q:Q,MATCH(E940,Vakantie!O:O,0))</f>
        <v>Mei</v>
      </c>
      <c r="H940" s="6">
        <f t="shared" ca="1" si="174"/>
        <v>0</v>
      </c>
      <c r="I940" s="6">
        <f ca="1">IFERROR(  MIN(1, VLOOKUP(C940,Vakantie!Z:Z,1,0)   ),0)</f>
        <v>0</v>
      </c>
      <c r="J940" s="6">
        <f t="shared" ca="1" si="166"/>
        <v>0</v>
      </c>
      <c r="K940" s="6">
        <f t="shared" si="167"/>
        <v>0</v>
      </c>
      <c r="L940" s="10">
        <f ca="1">VLOOKUP(C940,Zwangerschapsverlof!$B$66:$B$72,1,1)</f>
        <v>0</v>
      </c>
      <c r="M940" s="10">
        <f ca="1">INDEX(Zwangerschapsverlof!$C$66:$C$72,N940)</f>
        <v>0</v>
      </c>
      <c r="N940" s="89">
        <f ca="1">MATCH(L940,Zwangerschapsverlof!$B$66:$B$72,0)</f>
        <v>1</v>
      </c>
      <c r="O940" s="6">
        <f t="shared" ca="1" si="175"/>
        <v>0</v>
      </c>
      <c r="P940" s="10">
        <f ca="1">VLOOKUP(C940,Zwangerschapsverlof!$B$80:$B$86,1,1)</f>
        <v>0</v>
      </c>
      <c r="Q940" s="10">
        <f ca="1">INDEX(Zwangerschapsverlof!$C$80:$C$86,R940)</f>
        <v>0</v>
      </c>
      <c r="R940" s="89">
        <f ca="1">MATCH(P940,Zwangerschapsverlof!$B$80:$B$86,0)</f>
        <v>1</v>
      </c>
      <c r="S940" s="6">
        <f t="shared" ca="1" si="176"/>
        <v>0</v>
      </c>
      <c r="T940" s="37">
        <f t="shared" ca="1" si="168"/>
        <v>0</v>
      </c>
      <c r="U940" s="49">
        <f t="shared" si="169"/>
        <v>0</v>
      </c>
      <c r="V940" s="37">
        <f ca="1">IF(AND(H940=0,I940=0,O940=1),INDEX(Zwangerschapsverlof!$B$66:$K$72,N940,3+D940),0)</f>
        <v>0</v>
      </c>
      <c r="W940" s="37">
        <f ca="1">IF(AND(H940=0,I940=0,S940=1),INDEX(Zwangerschapsverlof!$B$80:$K$86,R940,3+D940),0)</f>
        <v>0</v>
      </c>
      <c r="X940" s="110">
        <f t="shared" ca="1" si="170"/>
        <v>20</v>
      </c>
    </row>
    <row r="941" spans="2:24">
      <c r="B941" s="48">
        <f t="shared" ca="1" si="172"/>
        <v>45813</v>
      </c>
      <c r="C941" s="10">
        <f t="shared" ca="1" si="171"/>
        <v>45813</v>
      </c>
      <c r="D941" s="6">
        <f t="shared" ca="1" si="173"/>
        <v>4</v>
      </c>
      <c r="E941" s="10">
        <f ca="1">VLOOKUP(C941,Vakantie!O:O,1,1)</f>
        <v>45773</v>
      </c>
      <c r="F941" s="10">
        <f ca="1">INDEX(Vakantie!P:P,MATCH(E941,Vakantie!O:O,0))</f>
        <v>45781</v>
      </c>
      <c r="G941" s="6" t="str">
        <f ca="1">INDEX(Vakantie!Q:Q,MATCH(E941,Vakantie!O:O,0))</f>
        <v>Mei</v>
      </c>
      <c r="H941" s="6">
        <f t="shared" ca="1" si="174"/>
        <v>0</v>
      </c>
      <c r="I941" s="6">
        <f ca="1">IFERROR(  MIN(1, VLOOKUP(C941,Vakantie!Z:Z,1,0)   ),0)</f>
        <v>0</v>
      </c>
      <c r="J941" s="6">
        <f t="shared" ca="1" si="166"/>
        <v>0</v>
      </c>
      <c r="K941" s="6">
        <f t="shared" si="167"/>
        <v>0</v>
      </c>
      <c r="L941" s="10">
        <f ca="1">VLOOKUP(C941,Zwangerschapsverlof!$B$66:$B$72,1,1)</f>
        <v>0</v>
      </c>
      <c r="M941" s="10">
        <f ca="1">INDEX(Zwangerschapsverlof!$C$66:$C$72,N941)</f>
        <v>0</v>
      </c>
      <c r="N941" s="89">
        <f ca="1">MATCH(L941,Zwangerschapsverlof!$B$66:$B$72,0)</f>
        <v>1</v>
      </c>
      <c r="O941" s="6">
        <f t="shared" ca="1" si="175"/>
        <v>0</v>
      </c>
      <c r="P941" s="10">
        <f ca="1">VLOOKUP(C941,Zwangerschapsverlof!$B$80:$B$86,1,1)</f>
        <v>0</v>
      </c>
      <c r="Q941" s="10">
        <f ca="1">INDEX(Zwangerschapsverlof!$C$80:$C$86,R941)</f>
        <v>0</v>
      </c>
      <c r="R941" s="89">
        <f ca="1">MATCH(P941,Zwangerschapsverlof!$B$80:$B$86,0)</f>
        <v>1</v>
      </c>
      <c r="S941" s="6">
        <f t="shared" ca="1" si="176"/>
        <v>0</v>
      </c>
      <c r="T941" s="37">
        <f t="shared" ca="1" si="168"/>
        <v>0</v>
      </c>
      <c r="U941" s="49">
        <f t="shared" si="169"/>
        <v>0</v>
      </c>
      <c r="V941" s="37">
        <f ca="1">IF(AND(H941=0,I941=0,O941=1),INDEX(Zwangerschapsverlof!$B$66:$K$72,N941,3+D941),0)</f>
        <v>0</v>
      </c>
      <c r="W941" s="37">
        <f ca="1">IF(AND(H941=0,I941=0,S941=1),INDEX(Zwangerschapsverlof!$B$80:$K$86,R941,3+D941),0)</f>
        <v>0</v>
      </c>
      <c r="X941" s="110">
        <f t="shared" ca="1" si="170"/>
        <v>20</v>
      </c>
    </row>
    <row r="942" spans="2:24">
      <c r="B942" s="48">
        <f t="shared" ca="1" si="172"/>
        <v>45814</v>
      </c>
      <c r="C942" s="10">
        <f t="shared" ca="1" si="171"/>
        <v>45814</v>
      </c>
      <c r="D942" s="6">
        <f t="shared" ca="1" si="173"/>
        <v>5</v>
      </c>
      <c r="E942" s="10">
        <f ca="1">VLOOKUP(C942,Vakantie!O:O,1,1)</f>
        <v>45773</v>
      </c>
      <c r="F942" s="10">
        <f ca="1">INDEX(Vakantie!P:P,MATCH(E942,Vakantie!O:O,0))</f>
        <v>45781</v>
      </c>
      <c r="G942" s="6" t="str">
        <f ca="1">INDEX(Vakantie!Q:Q,MATCH(E942,Vakantie!O:O,0))</f>
        <v>Mei</v>
      </c>
      <c r="H942" s="6">
        <f t="shared" ca="1" si="174"/>
        <v>0</v>
      </c>
      <c r="I942" s="6">
        <f ca="1">IFERROR(  MIN(1, VLOOKUP(C942,Vakantie!Z:Z,1,0)   ),0)</f>
        <v>0</v>
      </c>
      <c r="J942" s="6">
        <f t="shared" ca="1" si="166"/>
        <v>0</v>
      </c>
      <c r="K942" s="6">
        <f t="shared" si="167"/>
        <v>0</v>
      </c>
      <c r="L942" s="10">
        <f ca="1">VLOOKUP(C942,Zwangerschapsverlof!$B$66:$B$72,1,1)</f>
        <v>0</v>
      </c>
      <c r="M942" s="10">
        <f ca="1">INDEX(Zwangerschapsverlof!$C$66:$C$72,N942)</f>
        <v>0</v>
      </c>
      <c r="N942" s="89">
        <f ca="1">MATCH(L942,Zwangerschapsverlof!$B$66:$B$72,0)</f>
        <v>1</v>
      </c>
      <c r="O942" s="6">
        <f t="shared" ca="1" si="175"/>
        <v>0</v>
      </c>
      <c r="P942" s="10">
        <f ca="1">VLOOKUP(C942,Zwangerschapsverlof!$B$80:$B$86,1,1)</f>
        <v>0</v>
      </c>
      <c r="Q942" s="10">
        <f ca="1">INDEX(Zwangerschapsverlof!$C$80:$C$86,R942)</f>
        <v>0</v>
      </c>
      <c r="R942" s="89">
        <f ca="1">MATCH(P942,Zwangerschapsverlof!$B$80:$B$86,0)</f>
        <v>1</v>
      </c>
      <c r="S942" s="6">
        <f t="shared" ca="1" si="176"/>
        <v>0</v>
      </c>
      <c r="T942" s="37">
        <f t="shared" ca="1" si="168"/>
        <v>0</v>
      </c>
      <c r="U942" s="49">
        <f t="shared" si="169"/>
        <v>0</v>
      </c>
      <c r="V942" s="37">
        <f ca="1">IF(AND(H942=0,I942=0,O942=1),INDEX(Zwangerschapsverlof!$B$66:$K$72,N942,3+D942),0)</f>
        <v>0</v>
      </c>
      <c r="W942" s="37">
        <f ca="1">IF(AND(H942=0,I942=0,S942=1),INDEX(Zwangerschapsverlof!$B$80:$K$86,R942,3+D942),0)</f>
        <v>0</v>
      </c>
      <c r="X942" s="110">
        <f t="shared" ca="1" si="170"/>
        <v>20</v>
      </c>
    </row>
    <row r="943" spans="2:24">
      <c r="B943" s="48">
        <f t="shared" ca="1" si="172"/>
        <v>45815</v>
      </c>
      <c r="C943" s="10">
        <f t="shared" ca="1" si="171"/>
        <v>45815</v>
      </c>
      <c r="D943" s="6">
        <f t="shared" ca="1" si="173"/>
        <v>6</v>
      </c>
      <c r="E943" s="10">
        <f ca="1">VLOOKUP(C943,Vakantie!O:O,1,1)</f>
        <v>45773</v>
      </c>
      <c r="F943" s="10">
        <f ca="1">INDEX(Vakantie!P:P,MATCH(E943,Vakantie!O:O,0))</f>
        <v>45781</v>
      </c>
      <c r="G943" s="6" t="str">
        <f ca="1">INDEX(Vakantie!Q:Q,MATCH(E943,Vakantie!O:O,0))</f>
        <v>Mei</v>
      </c>
      <c r="H943" s="6">
        <f t="shared" ca="1" si="174"/>
        <v>0</v>
      </c>
      <c r="I943" s="6">
        <f ca="1">IFERROR(  MIN(1, VLOOKUP(C943,Vakantie!Z:Z,1,0)   ),0)</f>
        <v>0</v>
      </c>
      <c r="J943" s="6">
        <f t="shared" ca="1" si="166"/>
        <v>0</v>
      </c>
      <c r="K943" s="6">
        <f t="shared" si="167"/>
        <v>0</v>
      </c>
      <c r="L943" s="10">
        <f ca="1">VLOOKUP(C943,Zwangerschapsverlof!$B$66:$B$72,1,1)</f>
        <v>0</v>
      </c>
      <c r="M943" s="10">
        <f ca="1">INDEX(Zwangerschapsverlof!$C$66:$C$72,N943)</f>
        <v>0</v>
      </c>
      <c r="N943" s="89">
        <f ca="1">MATCH(L943,Zwangerschapsverlof!$B$66:$B$72,0)</f>
        <v>1</v>
      </c>
      <c r="O943" s="6">
        <f t="shared" ca="1" si="175"/>
        <v>0</v>
      </c>
      <c r="P943" s="10">
        <f ca="1">VLOOKUP(C943,Zwangerschapsverlof!$B$80:$B$86,1,1)</f>
        <v>0</v>
      </c>
      <c r="Q943" s="10">
        <f ca="1">INDEX(Zwangerschapsverlof!$C$80:$C$86,R943)</f>
        <v>0</v>
      </c>
      <c r="R943" s="89">
        <f ca="1">MATCH(P943,Zwangerschapsverlof!$B$80:$B$86,0)</f>
        <v>1</v>
      </c>
      <c r="S943" s="6">
        <f t="shared" ca="1" si="176"/>
        <v>0</v>
      </c>
      <c r="T943" s="37">
        <f t="shared" ca="1" si="168"/>
        <v>0</v>
      </c>
      <c r="U943" s="49">
        <f t="shared" si="169"/>
        <v>0</v>
      </c>
      <c r="V943" s="37">
        <f ca="1">IF(AND(H943=0,I943=0,O943=1),INDEX(Zwangerschapsverlof!$B$66:$K$72,N943,3+D943),0)</f>
        <v>0</v>
      </c>
      <c r="W943" s="37">
        <f ca="1">IF(AND(H943=0,I943=0,S943=1),INDEX(Zwangerschapsverlof!$B$80:$K$86,R943,3+D943),0)</f>
        <v>0</v>
      </c>
      <c r="X943" s="110">
        <f t="shared" ca="1" si="170"/>
        <v>20</v>
      </c>
    </row>
    <row r="944" spans="2:24">
      <c r="B944" s="48">
        <f t="shared" ca="1" si="172"/>
        <v>45816</v>
      </c>
      <c r="C944" s="10">
        <f t="shared" ca="1" si="171"/>
        <v>45816</v>
      </c>
      <c r="D944" s="6">
        <f t="shared" ca="1" si="173"/>
        <v>7</v>
      </c>
      <c r="E944" s="10">
        <f ca="1">VLOOKUP(C944,Vakantie!O:O,1,1)</f>
        <v>45773</v>
      </c>
      <c r="F944" s="10">
        <f ca="1">INDEX(Vakantie!P:P,MATCH(E944,Vakantie!O:O,0))</f>
        <v>45781</v>
      </c>
      <c r="G944" s="6" t="str">
        <f ca="1">INDEX(Vakantie!Q:Q,MATCH(E944,Vakantie!O:O,0))</f>
        <v>Mei</v>
      </c>
      <c r="H944" s="6">
        <f t="shared" ca="1" si="174"/>
        <v>0</v>
      </c>
      <c r="I944" s="6">
        <f ca="1">IFERROR(  MIN(1, VLOOKUP(C944,Vakantie!Z:Z,1,0)   ),0)</f>
        <v>0</v>
      </c>
      <c r="J944" s="6">
        <f t="shared" ca="1" si="166"/>
        <v>0</v>
      </c>
      <c r="K944" s="6">
        <f t="shared" si="167"/>
        <v>0</v>
      </c>
      <c r="L944" s="10">
        <f ca="1">VLOOKUP(C944,Zwangerschapsverlof!$B$66:$B$72,1,1)</f>
        <v>0</v>
      </c>
      <c r="M944" s="10">
        <f ca="1">INDEX(Zwangerschapsverlof!$C$66:$C$72,N944)</f>
        <v>0</v>
      </c>
      <c r="N944" s="89">
        <f ca="1">MATCH(L944,Zwangerschapsverlof!$B$66:$B$72,0)</f>
        <v>1</v>
      </c>
      <c r="O944" s="6">
        <f t="shared" ca="1" si="175"/>
        <v>0</v>
      </c>
      <c r="P944" s="10">
        <f ca="1">VLOOKUP(C944,Zwangerschapsverlof!$B$80:$B$86,1,1)</f>
        <v>0</v>
      </c>
      <c r="Q944" s="10">
        <f ca="1">INDEX(Zwangerschapsverlof!$C$80:$C$86,R944)</f>
        <v>0</v>
      </c>
      <c r="R944" s="89">
        <f ca="1">MATCH(P944,Zwangerschapsverlof!$B$80:$B$86,0)</f>
        <v>1</v>
      </c>
      <c r="S944" s="6">
        <f t="shared" ca="1" si="176"/>
        <v>0</v>
      </c>
      <c r="T944" s="37">
        <f t="shared" ca="1" si="168"/>
        <v>0</v>
      </c>
      <c r="U944" s="49">
        <f t="shared" si="169"/>
        <v>0</v>
      </c>
      <c r="V944" s="37">
        <f ca="1">IF(AND(H944=0,I944=0,O944=1),INDEX(Zwangerschapsverlof!$B$66:$K$72,N944,3+D944),0)</f>
        <v>0</v>
      </c>
      <c r="W944" s="37">
        <f ca="1">IF(AND(H944=0,I944=0,S944=1),INDEX(Zwangerschapsverlof!$B$80:$K$86,R944,3+D944),0)</f>
        <v>0</v>
      </c>
      <c r="X944" s="110">
        <f t="shared" ca="1" si="170"/>
        <v>20</v>
      </c>
    </row>
    <row r="945" spans="2:24">
      <c r="B945" s="48">
        <f t="shared" ca="1" si="172"/>
        <v>45817</v>
      </c>
      <c r="C945" s="10">
        <f t="shared" ca="1" si="171"/>
        <v>45817</v>
      </c>
      <c r="D945" s="6">
        <f t="shared" ca="1" si="173"/>
        <v>1</v>
      </c>
      <c r="E945" s="10">
        <f ca="1">VLOOKUP(C945,Vakantie!O:O,1,1)</f>
        <v>45773</v>
      </c>
      <c r="F945" s="10">
        <f ca="1">INDEX(Vakantie!P:P,MATCH(E945,Vakantie!O:O,0))</f>
        <v>45781</v>
      </c>
      <c r="G945" s="6" t="str">
        <f ca="1">INDEX(Vakantie!Q:Q,MATCH(E945,Vakantie!O:O,0))</f>
        <v>Mei</v>
      </c>
      <c r="H945" s="6">
        <f t="shared" ca="1" si="174"/>
        <v>0</v>
      </c>
      <c r="I945" s="6">
        <f ca="1">IFERROR(  MIN(1, VLOOKUP(C945,Vakantie!Z:Z,1,0)   ),0)</f>
        <v>0</v>
      </c>
      <c r="J945" s="6">
        <f t="shared" ca="1" si="166"/>
        <v>0</v>
      </c>
      <c r="K945" s="6">
        <f t="shared" si="167"/>
        <v>0</v>
      </c>
      <c r="L945" s="10">
        <f ca="1">VLOOKUP(C945,Zwangerschapsverlof!$B$66:$B$72,1,1)</f>
        <v>0</v>
      </c>
      <c r="M945" s="10">
        <f ca="1">INDEX(Zwangerschapsverlof!$C$66:$C$72,N945)</f>
        <v>0</v>
      </c>
      <c r="N945" s="89">
        <f ca="1">MATCH(L945,Zwangerschapsverlof!$B$66:$B$72,0)</f>
        <v>1</v>
      </c>
      <c r="O945" s="6">
        <f t="shared" ca="1" si="175"/>
        <v>0</v>
      </c>
      <c r="P945" s="10">
        <f ca="1">VLOOKUP(C945,Zwangerschapsverlof!$B$80:$B$86,1,1)</f>
        <v>0</v>
      </c>
      <c r="Q945" s="10">
        <f ca="1">INDEX(Zwangerschapsverlof!$C$80:$C$86,R945)</f>
        <v>0</v>
      </c>
      <c r="R945" s="89">
        <f ca="1">MATCH(P945,Zwangerschapsverlof!$B$80:$B$86,0)</f>
        <v>1</v>
      </c>
      <c r="S945" s="6">
        <f t="shared" ca="1" si="176"/>
        <v>0</v>
      </c>
      <c r="T945" s="37">
        <f t="shared" ca="1" si="168"/>
        <v>0</v>
      </c>
      <c r="U945" s="49">
        <f t="shared" si="169"/>
        <v>0</v>
      </c>
      <c r="V945" s="37">
        <f ca="1">IF(AND(H945=0,I945=0,O945=1),INDEX(Zwangerschapsverlof!$B$66:$K$72,N945,3+D945),0)</f>
        <v>0</v>
      </c>
      <c r="W945" s="37">
        <f ca="1">IF(AND(H945=0,I945=0,S945=1),INDEX(Zwangerschapsverlof!$B$80:$K$86,R945,3+D945),0)</f>
        <v>0</v>
      </c>
      <c r="X945" s="110">
        <f t="shared" ca="1" si="170"/>
        <v>20</v>
      </c>
    </row>
    <row r="946" spans="2:24">
      <c r="B946" s="48">
        <f t="shared" ca="1" si="172"/>
        <v>45818</v>
      </c>
      <c r="C946" s="10">
        <f t="shared" ca="1" si="171"/>
        <v>45818</v>
      </c>
      <c r="D946" s="6">
        <f t="shared" ca="1" si="173"/>
        <v>2</v>
      </c>
      <c r="E946" s="10">
        <f ca="1">VLOOKUP(C946,Vakantie!O:O,1,1)</f>
        <v>45773</v>
      </c>
      <c r="F946" s="10">
        <f ca="1">INDEX(Vakantie!P:P,MATCH(E946,Vakantie!O:O,0))</f>
        <v>45781</v>
      </c>
      <c r="G946" s="6" t="str">
        <f ca="1">INDEX(Vakantie!Q:Q,MATCH(E946,Vakantie!O:O,0))</f>
        <v>Mei</v>
      </c>
      <c r="H946" s="6">
        <f t="shared" ca="1" si="174"/>
        <v>0</v>
      </c>
      <c r="I946" s="6">
        <f ca="1">IFERROR(  MIN(1, VLOOKUP(C946,Vakantie!Z:Z,1,0)   ),0)</f>
        <v>0</v>
      </c>
      <c r="J946" s="6">
        <f t="shared" ca="1" si="166"/>
        <v>0</v>
      </c>
      <c r="K946" s="6">
        <f t="shared" si="167"/>
        <v>0</v>
      </c>
      <c r="L946" s="10">
        <f ca="1">VLOOKUP(C946,Zwangerschapsverlof!$B$66:$B$72,1,1)</f>
        <v>0</v>
      </c>
      <c r="M946" s="10">
        <f ca="1">INDEX(Zwangerschapsverlof!$C$66:$C$72,N946)</f>
        <v>0</v>
      </c>
      <c r="N946" s="89">
        <f ca="1">MATCH(L946,Zwangerschapsverlof!$B$66:$B$72,0)</f>
        <v>1</v>
      </c>
      <c r="O946" s="6">
        <f t="shared" ca="1" si="175"/>
        <v>0</v>
      </c>
      <c r="P946" s="10">
        <f ca="1">VLOOKUP(C946,Zwangerschapsverlof!$B$80:$B$86,1,1)</f>
        <v>0</v>
      </c>
      <c r="Q946" s="10">
        <f ca="1">INDEX(Zwangerschapsverlof!$C$80:$C$86,R946)</f>
        <v>0</v>
      </c>
      <c r="R946" s="89">
        <f ca="1">MATCH(P946,Zwangerschapsverlof!$B$80:$B$86,0)</f>
        <v>1</v>
      </c>
      <c r="S946" s="6">
        <f t="shared" ca="1" si="176"/>
        <v>0</v>
      </c>
      <c r="T946" s="37">
        <f t="shared" ca="1" si="168"/>
        <v>0</v>
      </c>
      <c r="U946" s="49">
        <f t="shared" si="169"/>
        <v>0</v>
      </c>
      <c r="V946" s="37">
        <f ca="1">IF(AND(H946=0,I946=0,O946=1),INDEX(Zwangerschapsverlof!$B$66:$K$72,N946,3+D946),0)</f>
        <v>0</v>
      </c>
      <c r="W946" s="37">
        <f ca="1">IF(AND(H946=0,I946=0,S946=1),INDEX(Zwangerschapsverlof!$B$80:$K$86,R946,3+D946),0)</f>
        <v>0</v>
      </c>
      <c r="X946" s="110">
        <f t="shared" ca="1" si="170"/>
        <v>20</v>
      </c>
    </row>
    <row r="947" spans="2:24">
      <c r="B947" s="48">
        <f t="shared" ca="1" si="172"/>
        <v>45819</v>
      </c>
      <c r="C947" s="10">
        <f t="shared" ca="1" si="171"/>
        <v>45819</v>
      </c>
      <c r="D947" s="6">
        <f t="shared" ca="1" si="173"/>
        <v>3</v>
      </c>
      <c r="E947" s="10">
        <f ca="1">VLOOKUP(C947,Vakantie!O:O,1,1)</f>
        <v>45773</v>
      </c>
      <c r="F947" s="10">
        <f ca="1">INDEX(Vakantie!P:P,MATCH(E947,Vakantie!O:O,0))</f>
        <v>45781</v>
      </c>
      <c r="G947" s="6" t="str">
        <f ca="1">INDEX(Vakantie!Q:Q,MATCH(E947,Vakantie!O:O,0))</f>
        <v>Mei</v>
      </c>
      <c r="H947" s="6">
        <f t="shared" ca="1" si="174"/>
        <v>0</v>
      </c>
      <c r="I947" s="6">
        <f ca="1">IFERROR(  MIN(1, VLOOKUP(C947,Vakantie!Z:Z,1,0)   ),0)</f>
        <v>0</v>
      </c>
      <c r="J947" s="6">
        <f t="shared" ca="1" si="166"/>
        <v>0</v>
      </c>
      <c r="K947" s="6">
        <f t="shared" si="167"/>
        <v>0</v>
      </c>
      <c r="L947" s="10">
        <f ca="1">VLOOKUP(C947,Zwangerschapsverlof!$B$66:$B$72,1,1)</f>
        <v>0</v>
      </c>
      <c r="M947" s="10">
        <f ca="1">INDEX(Zwangerschapsverlof!$C$66:$C$72,N947)</f>
        <v>0</v>
      </c>
      <c r="N947" s="89">
        <f ca="1">MATCH(L947,Zwangerschapsverlof!$B$66:$B$72,0)</f>
        <v>1</v>
      </c>
      <c r="O947" s="6">
        <f t="shared" ca="1" si="175"/>
        <v>0</v>
      </c>
      <c r="P947" s="10">
        <f ca="1">VLOOKUP(C947,Zwangerschapsverlof!$B$80:$B$86,1,1)</f>
        <v>0</v>
      </c>
      <c r="Q947" s="10">
        <f ca="1">INDEX(Zwangerschapsverlof!$C$80:$C$86,R947)</f>
        <v>0</v>
      </c>
      <c r="R947" s="89">
        <f ca="1">MATCH(P947,Zwangerschapsverlof!$B$80:$B$86,0)</f>
        <v>1</v>
      </c>
      <c r="S947" s="6">
        <f t="shared" ca="1" si="176"/>
        <v>0</v>
      </c>
      <c r="T947" s="37">
        <f t="shared" ca="1" si="168"/>
        <v>0</v>
      </c>
      <c r="U947" s="49">
        <f t="shared" si="169"/>
        <v>0</v>
      </c>
      <c r="V947" s="37">
        <f ca="1">IF(AND(H947=0,I947=0,O947=1),INDEX(Zwangerschapsverlof!$B$66:$K$72,N947,3+D947),0)</f>
        <v>0</v>
      </c>
      <c r="W947" s="37">
        <f ca="1">IF(AND(H947=0,I947=0,S947=1),INDEX(Zwangerschapsverlof!$B$80:$K$86,R947,3+D947),0)</f>
        <v>0</v>
      </c>
      <c r="X947" s="110">
        <f t="shared" ca="1" si="170"/>
        <v>20</v>
      </c>
    </row>
    <row r="948" spans="2:24">
      <c r="B948" s="48">
        <f t="shared" ca="1" si="172"/>
        <v>45820</v>
      </c>
      <c r="C948" s="10">
        <f t="shared" ca="1" si="171"/>
        <v>45820</v>
      </c>
      <c r="D948" s="6">
        <f t="shared" ca="1" si="173"/>
        <v>4</v>
      </c>
      <c r="E948" s="10">
        <f ca="1">VLOOKUP(C948,Vakantie!O:O,1,1)</f>
        <v>45773</v>
      </c>
      <c r="F948" s="10">
        <f ca="1">INDEX(Vakantie!P:P,MATCH(E948,Vakantie!O:O,0))</f>
        <v>45781</v>
      </c>
      <c r="G948" s="6" t="str">
        <f ca="1">INDEX(Vakantie!Q:Q,MATCH(E948,Vakantie!O:O,0))</f>
        <v>Mei</v>
      </c>
      <c r="H948" s="6">
        <f t="shared" ca="1" si="174"/>
        <v>0</v>
      </c>
      <c r="I948" s="6">
        <f ca="1">IFERROR(  MIN(1, VLOOKUP(C948,Vakantie!Z:Z,1,0)   ),0)</f>
        <v>0</v>
      </c>
      <c r="J948" s="6">
        <f t="shared" ca="1" si="166"/>
        <v>0</v>
      </c>
      <c r="K948" s="6">
        <f t="shared" si="167"/>
        <v>0</v>
      </c>
      <c r="L948" s="10">
        <f ca="1">VLOOKUP(C948,Zwangerschapsverlof!$B$66:$B$72,1,1)</f>
        <v>0</v>
      </c>
      <c r="M948" s="10">
        <f ca="1">INDEX(Zwangerschapsverlof!$C$66:$C$72,N948)</f>
        <v>0</v>
      </c>
      <c r="N948" s="89">
        <f ca="1">MATCH(L948,Zwangerschapsverlof!$B$66:$B$72,0)</f>
        <v>1</v>
      </c>
      <c r="O948" s="6">
        <f t="shared" ca="1" si="175"/>
        <v>0</v>
      </c>
      <c r="P948" s="10">
        <f ca="1">VLOOKUP(C948,Zwangerschapsverlof!$B$80:$B$86,1,1)</f>
        <v>0</v>
      </c>
      <c r="Q948" s="10">
        <f ca="1">INDEX(Zwangerschapsverlof!$C$80:$C$86,R948)</f>
        <v>0</v>
      </c>
      <c r="R948" s="89">
        <f ca="1">MATCH(P948,Zwangerschapsverlof!$B$80:$B$86,0)</f>
        <v>1</v>
      </c>
      <c r="S948" s="6">
        <f t="shared" ca="1" si="176"/>
        <v>0</v>
      </c>
      <c r="T948" s="37">
        <f t="shared" ca="1" si="168"/>
        <v>0</v>
      </c>
      <c r="U948" s="49">
        <f t="shared" si="169"/>
        <v>0</v>
      </c>
      <c r="V948" s="37">
        <f ca="1">IF(AND(H948=0,I948=0,O948=1),INDEX(Zwangerschapsverlof!$B$66:$K$72,N948,3+D948),0)</f>
        <v>0</v>
      </c>
      <c r="W948" s="37">
        <f ca="1">IF(AND(H948=0,I948=0,S948=1),INDEX(Zwangerschapsverlof!$B$80:$K$86,R948,3+D948),0)</f>
        <v>0</v>
      </c>
      <c r="X948" s="110">
        <f t="shared" ca="1" si="170"/>
        <v>20</v>
      </c>
    </row>
    <row r="949" spans="2:24">
      <c r="B949" s="48">
        <f t="shared" ca="1" si="172"/>
        <v>45821</v>
      </c>
      <c r="C949" s="10">
        <f t="shared" ca="1" si="171"/>
        <v>45821</v>
      </c>
      <c r="D949" s="6">
        <f t="shared" ca="1" si="173"/>
        <v>5</v>
      </c>
      <c r="E949" s="10">
        <f ca="1">VLOOKUP(C949,Vakantie!O:O,1,1)</f>
        <v>45773</v>
      </c>
      <c r="F949" s="10">
        <f ca="1">INDEX(Vakantie!P:P,MATCH(E949,Vakantie!O:O,0))</f>
        <v>45781</v>
      </c>
      <c r="G949" s="6" t="str">
        <f ca="1">INDEX(Vakantie!Q:Q,MATCH(E949,Vakantie!O:O,0))</f>
        <v>Mei</v>
      </c>
      <c r="H949" s="6">
        <f t="shared" ca="1" si="174"/>
        <v>0</v>
      </c>
      <c r="I949" s="6">
        <f ca="1">IFERROR(  MIN(1, VLOOKUP(C949,Vakantie!Z:Z,1,0)   ),0)</f>
        <v>0</v>
      </c>
      <c r="J949" s="6">
        <f t="shared" ca="1" si="166"/>
        <v>0</v>
      </c>
      <c r="K949" s="6">
        <f t="shared" si="167"/>
        <v>0</v>
      </c>
      <c r="L949" s="10">
        <f ca="1">VLOOKUP(C949,Zwangerschapsverlof!$B$66:$B$72,1,1)</f>
        <v>0</v>
      </c>
      <c r="M949" s="10">
        <f ca="1">INDEX(Zwangerschapsverlof!$C$66:$C$72,N949)</f>
        <v>0</v>
      </c>
      <c r="N949" s="89">
        <f ca="1">MATCH(L949,Zwangerschapsverlof!$B$66:$B$72,0)</f>
        <v>1</v>
      </c>
      <c r="O949" s="6">
        <f t="shared" ca="1" si="175"/>
        <v>0</v>
      </c>
      <c r="P949" s="10">
        <f ca="1">VLOOKUP(C949,Zwangerschapsverlof!$B$80:$B$86,1,1)</f>
        <v>0</v>
      </c>
      <c r="Q949" s="10">
        <f ca="1">INDEX(Zwangerschapsverlof!$C$80:$C$86,R949)</f>
        <v>0</v>
      </c>
      <c r="R949" s="89">
        <f ca="1">MATCH(P949,Zwangerschapsverlof!$B$80:$B$86,0)</f>
        <v>1</v>
      </c>
      <c r="S949" s="6">
        <f t="shared" ca="1" si="176"/>
        <v>0</v>
      </c>
      <c r="T949" s="37">
        <f t="shared" ca="1" si="168"/>
        <v>0</v>
      </c>
      <c r="U949" s="49">
        <f t="shared" si="169"/>
        <v>0</v>
      </c>
      <c r="V949" s="37">
        <f ca="1">IF(AND(H949=0,I949=0,O949=1),INDEX(Zwangerschapsverlof!$B$66:$K$72,N949,3+D949),0)</f>
        <v>0</v>
      </c>
      <c r="W949" s="37">
        <f ca="1">IF(AND(H949=0,I949=0,S949=1),INDEX(Zwangerschapsverlof!$B$80:$K$86,R949,3+D949),0)</f>
        <v>0</v>
      </c>
      <c r="X949" s="110">
        <f t="shared" ca="1" si="170"/>
        <v>20</v>
      </c>
    </row>
    <row r="950" spans="2:24">
      <c r="B950" s="48">
        <f t="shared" ca="1" si="172"/>
        <v>45822</v>
      </c>
      <c r="C950" s="10">
        <f t="shared" ca="1" si="171"/>
        <v>45822</v>
      </c>
      <c r="D950" s="6">
        <f t="shared" ca="1" si="173"/>
        <v>6</v>
      </c>
      <c r="E950" s="10">
        <f ca="1">VLOOKUP(C950,Vakantie!O:O,1,1)</f>
        <v>45773</v>
      </c>
      <c r="F950" s="10">
        <f ca="1">INDEX(Vakantie!P:P,MATCH(E950,Vakantie!O:O,0))</f>
        <v>45781</v>
      </c>
      <c r="G950" s="6" t="str">
        <f ca="1">INDEX(Vakantie!Q:Q,MATCH(E950,Vakantie!O:O,0))</f>
        <v>Mei</v>
      </c>
      <c r="H950" s="6">
        <f t="shared" ca="1" si="174"/>
        <v>0</v>
      </c>
      <c r="I950" s="6">
        <f ca="1">IFERROR(  MIN(1, VLOOKUP(C950,Vakantie!Z:Z,1,0)   ),0)</f>
        <v>0</v>
      </c>
      <c r="J950" s="6">
        <f t="shared" ca="1" si="166"/>
        <v>0</v>
      </c>
      <c r="K950" s="6">
        <f t="shared" si="167"/>
        <v>0</v>
      </c>
      <c r="L950" s="10">
        <f ca="1">VLOOKUP(C950,Zwangerschapsverlof!$B$66:$B$72,1,1)</f>
        <v>0</v>
      </c>
      <c r="M950" s="10">
        <f ca="1">INDEX(Zwangerschapsverlof!$C$66:$C$72,N950)</f>
        <v>0</v>
      </c>
      <c r="N950" s="89">
        <f ca="1">MATCH(L950,Zwangerschapsverlof!$B$66:$B$72,0)</f>
        <v>1</v>
      </c>
      <c r="O950" s="6">
        <f t="shared" ca="1" si="175"/>
        <v>0</v>
      </c>
      <c r="P950" s="10">
        <f ca="1">VLOOKUP(C950,Zwangerschapsverlof!$B$80:$B$86,1,1)</f>
        <v>0</v>
      </c>
      <c r="Q950" s="10">
        <f ca="1">INDEX(Zwangerschapsverlof!$C$80:$C$86,R950)</f>
        <v>0</v>
      </c>
      <c r="R950" s="89">
        <f ca="1">MATCH(P950,Zwangerschapsverlof!$B$80:$B$86,0)</f>
        <v>1</v>
      </c>
      <c r="S950" s="6">
        <f t="shared" ca="1" si="176"/>
        <v>0</v>
      </c>
      <c r="T950" s="37">
        <f t="shared" ca="1" si="168"/>
        <v>0</v>
      </c>
      <c r="U950" s="49">
        <f t="shared" si="169"/>
        <v>0</v>
      </c>
      <c r="V950" s="37">
        <f ca="1">IF(AND(H950=0,I950=0,O950=1),INDEX(Zwangerschapsverlof!$B$66:$K$72,N950,3+D950),0)</f>
        <v>0</v>
      </c>
      <c r="W950" s="37">
        <f ca="1">IF(AND(H950=0,I950=0,S950=1),INDEX(Zwangerschapsverlof!$B$80:$K$86,R950,3+D950),0)</f>
        <v>0</v>
      </c>
      <c r="X950" s="110">
        <f t="shared" ca="1" si="170"/>
        <v>20</v>
      </c>
    </row>
    <row r="951" spans="2:24">
      <c r="B951" s="48">
        <f t="shared" ca="1" si="172"/>
        <v>45823</v>
      </c>
      <c r="C951" s="10">
        <f t="shared" ca="1" si="171"/>
        <v>45823</v>
      </c>
      <c r="D951" s="6">
        <f t="shared" ca="1" si="173"/>
        <v>7</v>
      </c>
      <c r="E951" s="10">
        <f ca="1">VLOOKUP(C951,Vakantie!O:O,1,1)</f>
        <v>45773</v>
      </c>
      <c r="F951" s="10">
        <f ca="1">INDEX(Vakantie!P:P,MATCH(E951,Vakantie!O:O,0))</f>
        <v>45781</v>
      </c>
      <c r="G951" s="6" t="str">
        <f ca="1">INDEX(Vakantie!Q:Q,MATCH(E951,Vakantie!O:O,0))</f>
        <v>Mei</v>
      </c>
      <c r="H951" s="6">
        <f t="shared" ca="1" si="174"/>
        <v>0</v>
      </c>
      <c r="I951" s="6">
        <f ca="1">IFERROR(  MIN(1, VLOOKUP(C951,Vakantie!Z:Z,1,0)   ),0)</f>
        <v>0</v>
      </c>
      <c r="J951" s="6">
        <f t="shared" ca="1" si="166"/>
        <v>0</v>
      </c>
      <c r="K951" s="6">
        <f t="shared" si="167"/>
        <v>0</v>
      </c>
      <c r="L951" s="10">
        <f ca="1">VLOOKUP(C951,Zwangerschapsverlof!$B$66:$B$72,1,1)</f>
        <v>0</v>
      </c>
      <c r="M951" s="10">
        <f ca="1">INDEX(Zwangerschapsverlof!$C$66:$C$72,N951)</f>
        <v>0</v>
      </c>
      <c r="N951" s="89">
        <f ca="1">MATCH(L951,Zwangerschapsverlof!$B$66:$B$72,0)</f>
        <v>1</v>
      </c>
      <c r="O951" s="6">
        <f t="shared" ca="1" si="175"/>
        <v>0</v>
      </c>
      <c r="P951" s="10">
        <f ca="1">VLOOKUP(C951,Zwangerschapsverlof!$B$80:$B$86,1,1)</f>
        <v>0</v>
      </c>
      <c r="Q951" s="10">
        <f ca="1">INDEX(Zwangerschapsverlof!$C$80:$C$86,R951)</f>
        <v>0</v>
      </c>
      <c r="R951" s="89">
        <f ca="1">MATCH(P951,Zwangerschapsverlof!$B$80:$B$86,0)</f>
        <v>1</v>
      </c>
      <c r="S951" s="6">
        <f t="shared" ca="1" si="176"/>
        <v>0</v>
      </c>
      <c r="T951" s="37">
        <f t="shared" ca="1" si="168"/>
        <v>0</v>
      </c>
      <c r="U951" s="49">
        <f t="shared" si="169"/>
        <v>0</v>
      </c>
      <c r="V951" s="37">
        <f ca="1">IF(AND(H951=0,I951=0,O951=1),INDEX(Zwangerschapsverlof!$B$66:$K$72,N951,3+D951),0)</f>
        <v>0</v>
      </c>
      <c r="W951" s="37">
        <f ca="1">IF(AND(H951=0,I951=0,S951=1),INDEX(Zwangerschapsverlof!$B$80:$K$86,R951,3+D951),0)</f>
        <v>0</v>
      </c>
      <c r="X951" s="110">
        <f t="shared" ca="1" si="170"/>
        <v>20</v>
      </c>
    </row>
    <row r="952" spans="2:24">
      <c r="B952" s="48">
        <f t="shared" ca="1" si="172"/>
        <v>45824</v>
      </c>
      <c r="C952" s="10">
        <f t="shared" ca="1" si="171"/>
        <v>45824</v>
      </c>
      <c r="D952" s="6">
        <f t="shared" ca="1" si="173"/>
        <v>1</v>
      </c>
      <c r="E952" s="10">
        <f ca="1">VLOOKUP(C952,Vakantie!O:O,1,1)</f>
        <v>45773</v>
      </c>
      <c r="F952" s="10">
        <f ca="1">INDEX(Vakantie!P:P,MATCH(E952,Vakantie!O:O,0))</f>
        <v>45781</v>
      </c>
      <c r="G952" s="6" t="str">
        <f ca="1">INDEX(Vakantie!Q:Q,MATCH(E952,Vakantie!O:O,0))</f>
        <v>Mei</v>
      </c>
      <c r="H952" s="6">
        <f t="shared" ca="1" si="174"/>
        <v>0</v>
      </c>
      <c r="I952" s="6">
        <f ca="1">IFERROR(  MIN(1, VLOOKUP(C952,Vakantie!Z:Z,1,0)   ),0)</f>
        <v>0</v>
      </c>
      <c r="J952" s="6">
        <f t="shared" ca="1" si="166"/>
        <v>0</v>
      </c>
      <c r="K952" s="6">
        <f t="shared" si="167"/>
        <v>0</v>
      </c>
      <c r="L952" s="10">
        <f ca="1">VLOOKUP(C952,Zwangerschapsverlof!$B$66:$B$72,1,1)</f>
        <v>0</v>
      </c>
      <c r="M952" s="10">
        <f ca="1">INDEX(Zwangerschapsverlof!$C$66:$C$72,N952)</f>
        <v>0</v>
      </c>
      <c r="N952" s="89">
        <f ca="1">MATCH(L952,Zwangerschapsverlof!$B$66:$B$72,0)</f>
        <v>1</v>
      </c>
      <c r="O952" s="6">
        <f t="shared" ca="1" si="175"/>
        <v>0</v>
      </c>
      <c r="P952" s="10">
        <f ca="1">VLOOKUP(C952,Zwangerschapsverlof!$B$80:$B$86,1,1)</f>
        <v>0</v>
      </c>
      <c r="Q952" s="10">
        <f ca="1">INDEX(Zwangerschapsverlof!$C$80:$C$86,R952)</f>
        <v>0</v>
      </c>
      <c r="R952" s="89">
        <f ca="1">MATCH(P952,Zwangerschapsverlof!$B$80:$B$86,0)</f>
        <v>1</v>
      </c>
      <c r="S952" s="6">
        <f t="shared" ca="1" si="176"/>
        <v>0</v>
      </c>
      <c r="T952" s="37">
        <f t="shared" ca="1" si="168"/>
        <v>0</v>
      </c>
      <c r="U952" s="49">
        <f t="shared" si="169"/>
        <v>0</v>
      </c>
      <c r="V952" s="37">
        <f ca="1">IF(AND(H952=0,I952=0,O952=1),INDEX(Zwangerschapsverlof!$B$66:$K$72,N952,3+D952),0)</f>
        <v>0</v>
      </c>
      <c r="W952" s="37">
        <f ca="1">IF(AND(H952=0,I952=0,S952=1),INDEX(Zwangerschapsverlof!$B$80:$K$86,R952,3+D952),0)</f>
        <v>0</v>
      </c>
      <c r="X952" s="110">
        <f t="shared" ca="1" si="170"/>
        <v>20</v>
      </c>
    </row>
    <row r="953" spans="2:24">
      <c r="B953" s="48">
        <f t="shared" ca="1" si="172"/>
        <v>45825</v>
      </c>
      <c r="C953" s="10">
        <f t="shared" ca="1" si="171"/>
        <v>45825</v>
      </c>
      <c r="D953" s="6">
        <f t="shared" ca="1" si="173"/>
        <v>2</v>
      </c>
      <c r="E953" s="10">
        <f ca="1">VLOOKUP(C953,Vakantie!O:O,1,1)</f>
        <v>45773</v>
      </c>
      <c r="F953" s="10">
        <f ca="1">INDEX(Vakantie!P:P,MATCH(E953,Vakantie!O:O,0))</f>
        <v>45781</v>
      </c>
      <c r="G953" s="6" t="str">
        <f ca="1">INDEX(Vakantie!Q:Q,MATCH(E953,Vakantie!O:O,0))</f>
        <v>Mei</v>
      </c>
      <c r="H953" s="6">
        <f t="shared" ca="1" si="174"/>
        <v>0</v>
      </c>
      <c r="I953" s="6">
        <f ca="1">IFERROR(  MIN(1, VLOOKUP(C953,Vakantie!Z:Z,1,0)   ),0)</f>
        <v>0</v>
      </c>
      <c r="J953" s="6">
        <f t="shared" ca="1" si="166"/>
        <v>0</v>
      </c>
      <c r="K953" s="6">
        <f t="shared" si="167"/>
        <v>0</v>
      </c>
      <c r="L953" s="10">
        <f ca="1">VLOOKUP(C953,Zwangerschapsverlof!$B$66:$B$72,1,1)</f>
        <v>0</v>
      </c>
      <c r="M953" s="10">
        <f ca="1">INDEX(Zwangerschapsverlof!$C$66:$C$72,N953)</f>
        <v>0</v>
      </c>
      <c r="N953" s="89">
        <f ca="1">MATCH(L953,Zwangerschapsverlof!$B$66:$B$72,0)</f>
        <v>1</v>
      </c>
      <c r="O953" s="6">
        <f t="shared" ca="1" si="175"/>
        <v>0</v>
      </c>
      <c r="P953" s="10">
        <f ca="1">VLOOKUP(C953,Zwangerschapsverlof!$B$80:$B$86,1,1)</f>
        <v>0</v>
      </c>
      <c r="Q953" s="10">
        <f ca="1">INDEX(Zwangerschapsverlof!$C$80:$C$86,R953)</f>
        <v>0</v>
      </c>
      <c r="R953" s="89">
        <f ca="1">MATCH(P953,Zwangerschapsverlof!$B$80:$B$86,0)</f>
        <v>1</v>
      </c>
      <c r="S953" s="6">
        <f t="shared" ca="1" si="176"/>
        <v>0</v>
      </c>
      <c r="T953" s="37">
        <f t="shared" ca="1" si="168"/>
        <v>0</v>
      </c>
      <c r="U953" s="49">
        <f t="shared" si="169"/>
        <v>0</v>
      </c>
      <c r="V953" s="37">
        <f ca="1">IF(AND(H953=0,I953=0,O953=1),INDEX(Zwangerschapsverlof!$B$66:$K$72,N953,3+D953),0)</f>
        <v>0</v>
      </c>
      <c r="W953" s="37">
        <f ca="1">IF(AND(H953=0,I953=0,S953=1),INDEX(Zwangerschapsverlof!$B$80:$K$86,R953,3+D953),0)</f>
        <v>0</v>
      </c>
      <c r="X953" s="110">
        <f t="shared" ca="1" si="170"/>
        <v>20</v>
      </c>
    </row>
    <row r="954" spans="2:24">
      <c r="B954" s="48">
        <f t="shared" ca="1" si="172"/>
        <v>45826</v>
      </c>
      <c r="C954" s="10">
        <f t="shared" ca="1" si="171"/>
        <v>45826</v>
      </c>
      <c r="D954" s="6">
        <f t="shared" ca="1" si="173"/>
        <v>3</v>
      </c>
      <c r="E954" s="10">
        <f ca="1">VLOOKUP(C954,Vakantie!O:O,1,1)</f>
        <v>45773</v>
      </c>
      <c r="F954" s="10">
        <f ca="1">INDEX(Vakantie!P:P,MATCH(E954,Vakantie!O:O,0))</f>
        <v>45781</v>
      </c>
      <c r="G954" s="6" t="str">
        <f ca="1">INDEX(Vakantie!Q:Q,MATCH(E954,Vakantie!O:O,0))</f>
        <v>Mei</v>
      </c>
      <c r="H954" s="6">
        <f t="shared" ca="1" si="174"/>
        <v>0</v>
      </c>
      <c r="I954" s="6">
        <f ca="1">IFERROR(  MIN(1, VLOOKUP(C954,Vakantie!Z:Z,1,0)   ),0)</f>
        <v>0</v>
      </c>
      <c r="J954" s="6">
        <f t="shared" ca="1" si="166"/>
        <v>0</v>
      </c>
      <c r="K954" s="6">
        <f t="shared" si="167"/>
        <v>0</v>
      </c>
      <c r="L954" s="10">
        <f ca="1">VLOOKUP(C954,Zwangerschapsverlof!$B$66:$B$72,1,1)</f>
        <v>0</v>
      </c>
      <c r="M954" s="10">
        <f ca="1">INDEX(Zwangerschapsverlof!$C$66:$C$72,N954)</f>
        <v>0</v>
      </c>
      <c r="N954" s="89">
        <f ca="1">MATCH(L954,Zwangerschapsverlof!$B$66:$B$72,0)</f>
        <v>1</v>
      </c>
      <c r="O954" s="6">
        <f t="shared" ca="1" si="175"/>
        <v>0</v>
      </c>
      <c r="P954" s="10">
        <f ca="1">VLOOKUP(C954,Zwangerschapsverlof!$B$80:$B$86,1,1)</f>
        <v>0</v>
      </c>
      <c r="Q954" s="10">
        <f ca="1">INDEX(Zwangerschapsverlof!$C$80:$C$86,R954)</f>
        <v>0</v>
      </c>
      <c r="R954" s="89">
        <f ca="1">MATCH(P954,Zwangerschapsverlof!$B$80:$B$86,0)</f>
        <v>1</v>
      </c>
      <c r="S954" s="6">
        <f t="shared" ca="1" si="176"/>
        <v>0</v>
      </c>
      <c r="T954" s="37">
        <f t="shared" ca="1" si="168"/>
        <v>0</v>
      </c>
      <c r="U954" s="49">
        <f t="shared" si="169"/>
        <v>0</v>
      </c>
      <c r="V954" s="37">
        <f ca="1">IF(AND(H954=0,I954=0,O954=1),INDEX(Zwangerschapsverlof!$B$66:$K$72,N954,3+D954),0)</f>
        <v>0</v>
      </c>
      <c r="W954" s="37">
        <f ca="1">IF(AND(H954=0,I954=0,S954=1),INDEX(Zwangerschapsverlof!$B$80:$K$86,R954,3+D954),0)</f>
        <v>0</v>
      </c>
      <c r="X954" s="110">
        <f t="shared" ca="1" si="170"/>
        <v>20</v>
      </c>
    </row>
    <row r="955" spans="2:24">
      <c r="B955" s="48">
        <f t="shared" ca="1" si="172"/>
        <v>45827</v>
      </c>
      <c r="C955" s="10">
        <f t="shared" ca="1" si="171"/>
        <v>45827</v>
      </c>
      <c r="D955" s="6">
        <f t="shared" ca="1" si="173"/>
        <v>4</v>
      </c>
      <c r="E955" s="10">
        <f ca="1">VLOOKUP(C955,Vakantie!O:O,1,1)</f>
        <v>45773</v>
      </c>
      <c r="F955" s="10">
        <f ca="1">INDEX(Vakantie!P:P,MATCH(E955,Vakantie!O:O,0))</f>
        <v>45781</v>
      </c>
      <c r="G955" s="6" t="str">
        <f ca="1">INDEX(Vakantie!Q:Q,MATCH(E955,Vakantie!O:O,0))</f>
        <v>Mei</v>
      </c>
      <c r="H955" s="6">
        <f t="shared" ca="1" si="174"/>
        <v>0</v>
      </c>
      <c r="I955" s="6">
        <f ca="1">IFERROR(  MIN(1, VLOOKUP(C955,Vakantie!Z:Z,1,0)   ),0)</f>
        <v>0</v>
      </c>
      <c r="J955" s="6">
        <f t="shared" ca="1" si="166"/>
        <v>0</v>
      </c>
      <c r="K955" s="6">
        <f t="shared" si="167"/>
        <v>0</v>
      </c>
      <c r="L955" s="10">
        <f ca="1">VLOOKUP(C955,Zwangerschapsverlof!$B$66:$B$72,1,1)</f>
        <v>0</v>
      </c>
      <c r="M955" s="10">
        <f ca="1">INDEX(Zwangerschapsverlof!$C$66:$C$72,N955)</f>
        <v>0</v>
      </c>
      <c r="N955" s="89">
        <f ca="1">MATCH(L955,Zwangerschapsverlof!$B$66:$B$72,0)</f>
        <v>1</v>
      </c>
      <c r="O955" s="6">
        <f t="shared" ca="1" si="175"/>
        <v>0</v>
      </c>
      <c r="P955" s="10">
        <f ca="1">VLOOKUP(C955,Zwangerschapsverlof!$B$80:$B$86,1,1)</f>
        <v>0</v>
      </c>
      <c r="Q955" s="10">
        <f ca="1">INDEX(Zwangerschapsverlof!$C$80:$C$86,R955)</f>
        <v>0</v>
      </c>
      <c r="R955" s="89">
        <f ca="1">MATCH(P955,Zwangerschapsverlof!$B$80:$B$86,0)</f>
        <v>1</v>
      </c>
      <c r="S955" s="6">
        <f t="shared" ca="1" si="176"/>
        <v>0</v>
      </c>
      <c r="T955" s="37">
        <f t="shared" ca="1" si="168"/>
        <v>0</v>
      </c>
      <c r="U955" s="49">
        <f t="shared" si="169"/>
        <v>0</v>
      </c>
      <c r="V955" s="37">
        <f ca="1">IF(AND(H955=0,I955=0,O955=1),INDEX(Zwangerschapsverlof!$B$66:$K$72,N955,3+D955),0)</f>
        <v>0</v>
      </c>
      <c r="W955" s="37">
        <f ca="1">IF(AND(H955=0,I955=0,S955=1),INDEX(Zwangerschapsverlof!$B$80:$K$86,R955,3+D955),0)</f>
        <v>0</v>
      </c>
      <c r="X955" s="110">
        <f t="shared" ca="1" si="170"/>
        <v>20</v>
      </c>
    </row>
    <row r="956" spans="2:24">
      <c r="B956" s="48">
        <f t="shared" ca="1" si="172"/>
        <v>45828</v>
      </c>
      <c r="C956" s="10">
        <f t="shared" ca="1" si="171"/>
        <v>45828</v>
      </c>
      <c r="D956" s="6">
        <f t="shared" ca="1" si="173"/>
        <v>5</v>
      </c>
      <c r="E956" s="10">
        <f ca="1">VLOOKUP(C956,Vakantie!O:O,1,1)</f>
        <v>45773</v>
      </c>
      <c r="F956" s="10">
        <f ca="1">INDEX(Vakantie!P:P,MATCH(E956,Vakantie!O:O,0))</f>
        <v>45781</v>
      </c>
      <c r="G956" s="6" t="str">
        <f ca="1">INDEX(Vakantie!Q:Q,MATCH(E956,Vakantie!O:O,0))</f>
        <v>Mei</v>
      </c>
      <c r="H956" s="6">
        <f t="shared" ca="1" si="174"/>
        <v>0</v>
      </c>
      <c r="I956" s="6">
        <f ca="1">IFERROR(  MIN(1, VLOOKUP(C956,Vakantie!Z:Z,1,0)   ),0)</f>
        <v>0</v>
      </c>
      <c r="J956" s="6">
        <f t="shared" ca="1" si="166"/>
        <v>0</v>
      </c>
      <c r="K956" s="6">
        <f t="shared" si="167"/>
        <v>0</v>
      </c>
      <c r="L956" s="10">
        <f ca="1">VLOOKUP(C956,Zwangerschapsverlof!$B$66:$B$72,1,1)</f>
        <v>0</v>
      </c>
      <c r="M956" s="10">
        <f ca="1">INDEX(Zwangerschapsverlof!$C$66:$C$72,N956)</f>
        <v>0</v>
      </c>
      <c r="N956" s="89">
        <f ca="1">MATCH(L956,Zwangerschapsverlof!$B$66:$B$72,0)</f>
        <v>1</v>
      </c>
      <c r="O956" s="6">
        <f t="shared" ca="1" si="175"/>
        <v>0</v>
      </c>
      <c r="P956" s="10">
        <f ca="1">VLOOKUP(C956,Zwangerschapsverlof!$B$80:$B$86,1,1)</f>
        <v>0</v>
      </c>
      <c r="Q956" s="10">
        <f ca="1">INDEX(Zwangerschapsverlof!$C$80:$C$86,R956)</f>
        <v>0</v>
      </c>
      <c r="R956" s="89">
        <f ca="1">MATCH(P956,Zwangerschapsverlof!$B$80:$B$86,0)</f>
        <v>1</v>
      </c>
      <c r="S956" s="6">
        <f t="shared" ca="1" si="176"/>
        <v>0</v>
      </c>
      <c r="T956" s="37">
        <f t="shared" ca="1" si="168"/>
        <v>0</v>
      </c>
      <c r="U956" s="49">
        <f t="shared" si="169"/>
        <v>0</v>
      </c>
      <c r="V956" s="37">
        <f ca="1">IF(AND(H956=0,I956=0,O956=1),INDEX(Zwangerschapsverlof!$B$66:$K$72,N956,3+D956),0)</f>
        <v>0</v>
      </c>
      <c r="W956" s="37">
        <f ca="1">IF(AND(H956=0,I956=0,S956=1),INDEX(Zwangerschapsverlof!$B$80:$K$86,R956,3+D956),0)</f>
        <v>0</v>
      </c>
      <c r="X956" s="110">
        <f t="shared" ca="1" si="170"/>
        <v>20</v>
      </c>
    </row>
    <row r="957" spans="2:24">
      <c r="B957" s="48">
        <f t="shared" ca="1" si="172"/>
        <v>45829</v>
      </c>
      <c r="C957" s="10">
        <f t="shared" ca="1" si="171"/>
        <v>45829</v>
      </c>
      <c r="D957" s="6">
        <f t="shared" ca="1" si="173"/>
        <v>6</v>
      </c>
      <c r="E957" s="10">
        <f ca="1">VLOOKUP(C957,Vakantie!O:O,1,1)</f>
        <v>45773</v>
      </c>
      <c r="F957" s="10">
        <f ca="1">INDEX(Vakantie!P:P,MATCH(E957,Vakantie!O:O,0))</f>
        <v>45781</v>
      </c>
      <c r="G957" s="6" t="str">
        <f ca="1">INDEX(Vakantie!Q:Q,MATCH(E957,Vakantie!O:O,0))</f>
        <v>Mei</v>
      </c>
      <c r="H957" s="6">
        <f t="shared" ca="1" si="174"/>
        <v>0</v>
      </c>
      <c r="I957" s="6">
        <f ca="1">IFERROR(  MIN(1, VLOOKUP(C957,Vakantie!Z:Z,1,0)   ),0)</f>
        <v>0</v>
      </c>
      <c r="J957" s="6">
        <f t="shared" ca="1" si="166"/>
        <v>0</v>
      </c>
      <c r="K957" s="6">
        <f t="shared" si="167"/>
        <v>0</v>
      </c>
      <c r="L957" s="10">
        <f ca="1">VLOOKUP(C957,Zwangerschapsverlof!$B$66:$B$72,1,1)</f>
        <v>0</v>
      </c>
      <c r="M957" s="10">
        <f ca="1">INDEX(Zwangerschapsverlof!$C$66:$C$72,N957)</f>
        <v>0</v>
      </c>
      <c r="N957" s="89">
        <f ca="1">MATCH(L957,Zwangerschapsverlof!$B$66:$B$72,0)</f>
        <v>1</v>
      </c>
      <c r="O957" s="6">
        <f t="shared" ca="1" si="175"/>
        <v>0</v>
      </c>
      <c r="P957" s="10">
        <f ca="1">VLOOKUP(C957,Zwangerschapsverlof!$B$80:$B$86,1,1)</f>
        <v>0</v>
      </c>
      <c r="Q957" s="10">
        <f ca="1">INDEX(Zwangerschapsverlof!$C$80:$C$86,R957)</f>
        <v>0</v>
      </c>
      <c r="R957" s="89">
        <f ca="1">MATCH(P957,Zwangerschapsverlof!$B$80:$B$86,0)</f>
        <v>1</v>
      </c>
      <c r="S957" s="6">
        <f t="shared" ca="1" si="176"/>
        <v>0</v>
      </c>
      <c r="T957" s="37">
        <f t="shared" ca="1" si="168"/>
        <v>0</v>
      </c>
      <c r="U957" s="49">
        <f t="shared" si="169"/>
        <v>0</v>
      </c>
      <c r="V957" s="37">
        <f ca="1">IF(AND(H957=0,I957=0,O957=1),INDEX(Zwangerschapsverlof!$B$66:$K$72,N957,3+D957),0)</f>
        <v>0</v>
      </c>
      <c r="W957" s="37">
        <f ca="1">IF(AND(H957=0,I957=0,S957=1),INDEX(Zwangerschapsverlof!$B$80:$K$86,R957,3+D957),0)</f>
        <v>0</v>
      </c>
      <c r="X957" s="110">
        <f t="shared" ca="1" si="170"/>
        <v>20</v>
      </c>
    </row>
    <row r="958" spans="2:24">
      <c r="B958" s="48">
        <f t="shared" ca="1" si="172"/>
        <v>45830</v>
      </c>
      <c r="C958" s="10">
        <f t="shared" ca="1" si="171"/>
        <v>45830</v>
      </c>
      <c r="D958" s="6">
        <f t="shared" ca="1" si="173"/>
        <v>7</v>
      </c>
      <c r="E958" s="10">
        <f ca="1">VLOOKUP(C958,Vakantie!O:O,1,1)</f>
        <v>45773</v>
      </c>
      <c r="F958" s="10">
        <f ca="1">INDEX(Vakantie!P:P,MATCH(E958,Vakantie!O:O,0))</f>
        <v>45781</v>
      </c>
      <c r="G958" s="6" t="str">
        <f ca="1">INDEX(Vakantie!Q:Q,MATCH(E958,Vakantie!O:O,0))</f>
        <v>Mei</v>
      </c>
      <c r="H958" s="6">
        <f t="shared" ca="1" si="174"/>
        <v>0</v>
      </c>
      <c r="I958" s="6">
        <f ca="1">IFERROR(  MIN(1, VLOOKUP(C958,Vakantie!Z:Z,1,0)   ),0)</f>
        <v>0</v>
      </c>
      <c r="J958" s="6">
        <f t="shared" ca="1" si="166"/>
        <v>0</v>
      </c>
      <c r="K958" s="6">
        <f t="shared" si="167"/>
        <v>0</v>
      </c>
      <c r="L958" s="10">
        <f ca="1">VLOOKUP(C958,Zwangerschapsverlof!$B$66:$B$72,1,1)</f>
        <v>0</v>
      </c>
      <c r="M958" s="10">
        <f ca="1">INDEX(Zwangerschapsverlof!$C$66:$C$72,N958)</f>
        <v>0</v>
      </c>
      <c r="N958" s="89">
        <f ca="1">MATCH(L958,Zwangerschapsverlof!$B$66:$B$72,0)</f>
        <v>1</v>
      </c>
      <c r="O958" s="6">
        <f t="shared" ca="1" si="175"/>
        <v>0</v>
      </c>
      <c r="P958" s="10">
        <f ca="1">VLOOKUP(C958,Zwangerschapsverlof!$B$80:$B$86,1,1)</f>
        <v>0</v>
      </c>
      <c r="Q958" s="10">
        <f ca="1">INDEX(Zwangerschapsverlof!$C$80:$C$86,R958)</f>
        <v>0</v>
      </c>
      <c r="R958" s="89">
        <f ca="1">MATCH(P958,Zwangerschapsverlof!$B$80:$B$86,0)</f>
        <v>1</v>
      </c>
      <c r="S958" s="6">
        <f t="shared" ca="1" si="176"/>
        <v>0</v>
      </c>
      <c r="T958" s="37">
        <f t="shared" ca="1" si="168"/>
        <v>0</v>
      </c>
      <c r="U958" s="49">
        <f t="shared" si="169"/>
        <v>0</v>
      </c>
      <c r="V958" s="37">
        <f ca="1">IF(AND(H958=0,I958=0,O958=1),INDEX(Zwangerschapsverlof!$B$66:$K$72,N958,3+D958),0)</f>
        <v>0</v>
      </c>
      <c r="W958" s="37">
        <f ca="1">IF(AND(H958=0,I958=0,S958=1),INDEX(Zwangerschapsverlof!$B$80:$K$86,R958,3+D958),0)</f>
        <v>0</v>
      </c>
      <c r="X958" s="110">
        <f t="shared" ca="1" si="170"/>
        <v>20</v>
      </c>
    </row>
    <row r="959" spans="2:24">
      <c r="B959" s="48">
        <f t="shared" ca="1" si="172"/>
        <v>45831</v>
      </c>
      <c r="C959" s="10">
        <f t="shared" ca="1" si="171"/>
        <v>45831</v>
      </c>
      <c r="D959" s="6">
        <f t="shared" ca="1" si="173"/>
        <v>1</v>
      </c>
      <c r="E959" s="10">
        <f ca="1">VLOOKUP(C959,Vakantie!O:O,1,1)</f>
        <v>45773</v>
      </c>
      <c r="F959" s="10">
        <f ca="1">INDEX(Vakantie!P:P,MATCH(E959,Vakantie!O:O,0))</f>
        <v>45781</v>
      </c>
      <c r="G959" s="6" t="str">
        <f ca="1">INDEX(Vakantie!Q:Q,MATCH(E959,Vakantie!O:O,0))</f>
        <v>Mei</v>
      </c>
      <c r="H959" s="6">
        <f t="shared" ca="1" si="174"/>
        <v>0</v>
      </c>
      <c r="I959" s="6">
        <f ca="1">IFERROR(  MIN(1, VLOOKUP(C959,Vakantie!Z:Z,1,0)   ),0)</f>
        <v>0</v>
      </c>
      <c r="J959" s="6">
        <f t="shared" ca="1" si="166"/>
        <v>0</v>
      </c>
      <c r="K959" s="6">
        <f t="shared" si="167"/>
        <v>0</v>
      </c>
      <c r="L959" s="10">
        <f ca="1">VLOOKUP(C959,Zwangerschapsverlof!$B$66:$B$72,1,1)</f>
        <v>0</v>
      </c>
      <c r="M959" s="10">
        <f ca="1">INDEX(Zwangerschapsverlof!$C$66:$C$72,N959)</f>
        <v>0</v>
      </c>
      <c r="N959" s="89">
        <f ca="1">MATCH(L959,Zwangerschapsverlof!$B$66:$B$72,0)</f>
        <v>1</v>
      </c>
      <c r="O959" s="6">
        <f t="shared" ca="1" si="175"/>
        <v>0</v>
      </c>
      <c r="P959" s="10">
        <f ca="1">VLOOKUP(C959,Zwangerschapsverlof!$B$80:$B$86,1,1)</f>
        <v>0</v>
      </c>
      <c r="Q959" s="10">
        <f ca="1">INDEX(Zwangerschapsverlof!$C$80:$C$86,R959)</f>
        <v>0</v>
      </c>
      <c r="R959" s="89">
        <f ca="1">MATCH(P959,Zwangerschapsverlof!$B$80:$B$86,0)</f>
        <v>1</v>
      </c>
      <c r="S959" s="6">
        <f t="shared" ca="1" si="176"/>
        <v>0</v>
      </c>
      <c r="T959" s="37">
        <f t="shared" ca="1" si="168"/>
        <v>0</v>
      </c>
      <c r="U959" s="49">
        <f t="shared" si="169"/>
        <v>0</v>
      </c>
      <c r="V959" s="37">
        <f ca="1">IF(AND(H959=0,I959=0,O959=1),INDEX(Zwangerschapsverlof!$B$66:$K$72,N959,3+D959),0)</f>
        <v>0</v>
      </c>
      <c r="W959" s="37">
        <f ca="1">IF(AND(H959=0,I959=0,S959=1),INDEX(Zwangerschapsverlof!$B$80:$K$86,R959,3+D959),0)</f>
        <v>0</v>
      </c>
      <c r="X959" s="110">
        <f t="shared" ca="1" si="170"/>
        <v>20</v>
      </c>
    </row>
    <row r="960" spans="2:24">
      <c r="B960" s="48">
        <f t="shared" ca="1" si="172"/>
        <v>45832</v>
      </c>
      <c r="C960" s="10">
        <f t="shared" ca="1" si="171"/>
        <v>45832</v>
      </c>
      <c r="D960" s="6">
        <f t="shared" ca="1" si="173"/>
        <v>2</v>
      </c>
      <c r="E960" s="10">
        <f ca="1">VLOOKUP(C960,Vakantie!O:O,1,1)</f>
        <v>45773</v>
      </c>
      <c r="F960" s="10">
        <f ca="1">INDEX(Vakantie!P:P,MATCH(E960,Vakantie!O:O,0))</f>
        <v>45781</v>
      </c>
      <c r="G960" s="6" t="str">
        <f ca="1">INDEX(Vakantie!Q:Q,MATCH(E960,Vakantie!O:O,0))</f>
        <v>Mei</v>
      </c>
      <c r="H960" s="6">
        <f t="shared" ca="1" si="174"/>
        <v>0</v>
      </c>
      <c r="I960" s="6">
        <f ca="1">IFERROR(  MIN(1, VLOOKUP(C960,Vakantie!Z:Z,1,0)   ),0)</f>
        <v>0</v>
      </c>
      <c r="J960" s="6">
        <f t="shared" ca="1" si="166"/>
        <v>0</v>
      </c>
      <c r="K960" s="6">
        <f t="shared" si="167"/>
        <v>0</v>
      </c>
      <c r="L960" s="10">
        <f ca="1">VLOOKUP(C960,Zwangerschapsverlof!$B$66:$B$72,1,1)</f>
        <v>0</v>
      </c>
      <c r="M960" s="10">
        <f ca="1">INDEX(Zwangerschapsverlof!$C$66:$C$72,N960)</f>
        <v>0</v>
      </c>
      <c r="N960" s="89">
        <f ca="1">MATCH(L960,Zwangerschapsverlof!$B$66:$B$72,0)</f>
        <v>1</v>
      </c>
      <c r="O960" s="6">
        <f t="shared" ca="1" si="175"/>
        <v>0</v>
      </c>
      <c r="P960" s="10">
        <f ca="1">VLOOKUP(C960,Zwangerschapsverlof!$B$80:$B$86,1,1)</f>
        <v>0</v>
      </c>
      <c r="Q960" s="10">
        <f ca="1">INDEX(Zwangerschapsverlof!$C$80:$C$86,R960)</f>
        <v>0</v>
      </c>
      <c r="R960" s="89">
        <f ca="1">MATCH(P960,Zwangerschapsverlof!$B$80:$B$86,0)</f>
        <v>1</v>
      </c>
      <c r="S960" s="6">
        <f t="shared" ca="1" si="176"/>
        <v>0</v>
      </c>
      <c r="T960" s="37">
        <f t="shared" ca="1" si="168"/>
        <v>0</v>
      </c>
      <c r="U960" s="49">
        <f t="shared" si="169"/>
        <v>0</v>
      </c>
      <c r="V960" s="37">
        <f ca="1">IF(AND(H960=0,I960=0,O960=1),INDEX(Zwangerschapsverlof!$B$66:$K$72,N960,3+D960),0)</f>
        <v>0</v>
      </c>
      <c r="W960" s="37">
        <f ca="1">IF(AND(H960=0,I960=0,S960=1),INDEX(Zwangerschapsverlof!$B$80:$K$86,R960,3+D960),0)</f>
        <v>0</v>
      </c>
      <c r="X960" s="110">
        <f t="shared" ca="1" si="170"/>
        <v>20</v>
      </c>
    </row>
    <row r="961" spans="2:24">
      <c r="B961" s="48">
        <f t="shared" ca="1" si="172"/>
        <v>45833</v>
      </c>
      <c r="C961" s="10">
        <f t="shared" ca="1" si="171"/>
        <v>45833</v>
      </c>
      <c r="D961" s="6">
        <f t="shared" ca="1" si="173"/>
        <v>3</v>
      </c>
      <c r="E961" s="10">
        <f ca="1">VLOOKUP(C961,Vakantie!O:O,1,1)</f>
        <v>45773</v>
      </c>
      <c r="F961" s="10">
        <f ca="1">INDEX(Vakantie!P:P,MATCH(E961,Vakantie!O:O,0))</f>
        <v>45781</v>
      </c>
      <c r="G961" s="6" t="str">
        <f ca="1">INDEX(Vakantie!Q:Q,MATCH(E961,Vakantie!O:O,0))</f>
        <v>Mei</v>
      </c>
      <c r="H961" s="6">
        <f t="shared" ca="1" si="174"/>
        <v>0</v>
      </c>
      <c r="I961" s="6">
        <f ca="1">IFERROR(  MIN(1, VLOOKUP(C961,Vakantie!Z:Z,1,0)   ),0)</f>
        <v>0</v>
      </c>
      <c r="J961" s="6">
        <f t="shared" ca="1" si="166"/>
        <v>0</v>
      </c>
      <c r="K961" s="6">
        <f t="shared" si="167"/>
        <v>0</v>
      </c>
      <c r="L961" s="10">
        <f ca="1">VLOOKUP(C961,Zwangerschapsverlof!$B$66:$B$72,1,1)</f>
        <v>0</v>
      </c>
      <c r="M961" s="10">
        <f ca="1">INDEX(Zwangerschapsverlof!$C$66:$C$72,N961)</f>
        <v>0</v>
      </c>
      <c r="N961" s="89">
        <f ca="1">MATCH(L961,Zwangerschapsverlof!$B$66:$B$72,0)</f>
        <v>1</v>
      </c>
      <c r="O961" s="6">
        <f t="shared" ca="1" si="175"/>
        <v>0</v>
      </c>
      <c r="P961" s="10">
        <f ca="1">VLOOKUP(C961,Zwangerschapsverlof!$B$80:$B$86,1,1)</f>
        <v>0</v>
      </c>
      <c r="Q961" s="10">
        <f ca="1">INDEX(Zwangerschapsverlof!$C$80:$C$86,R961)</f>
        <v>0</v>
      </c>
      <c r="R961" s="89">
        <f ca="1">MATCH(P961,Zwangerschapsverlof!$B$80:$B$86,0)</f>
        <v>1</v>
      </c>
      <c r="S961" s="6">
        <f t="shared" ca="1" si="176"/>
        <v>0</v>
      </c>
      <c r="T961" s="37">
        <f t="shared" ca="1" si="168"/>
        <v>0</v>
      </c>
      <c r="U961" s="49">
        <f t="shared" si="169"/>
        <v>0</v>
      </c>
      <c r="V961" s="37">
        <f ca="1">IF(AND(H961=0,I961=0,O961=1),INDEX(Zwangerschapsverlof!$B$66:$K$72,N961,3+D961),0)</f>
        <v>0</v>
      </c>
      <c r="W961" s="37">
        <f ca="1">IF(AND(H961=0,I961=0,S961=1),INDEX(Zwangerschapsverlof!$B$80:$K$86,R961,3+D961),0)</f>
        <v>0</v>
      </c>
      <c r="X961" s="110">
        <f t="shared" ca="1" si="170"/>
        <v>20</v>
      </c>
    </row>
    <row r="962" spans="2:24">
      <c r="B962" s="48">
        <f t="shared" ca="1" si="172"/>
        <v>45834</v>
      </c>
      <c r="C962" s="10">
        <f t="shared" ca="1" si="171"/>
        <v>45834</v>
      </c>
      <c r="D962" s="6">
        <f t="shared" ca="1" si="173"/>
        <v>4</v>
      </c>
      <c r="E962" s="10">
        <f ca="1">VLOOKUP(C962,Vakantie!O:O,1,1)</f>
        <v>45773</v>
      </c>
      <c r="F962" s="10">
        <f ca="1">INDEX(Vakantie!P:P,MATCH(E962,Vakantie!O:O,0))</f>
        <v>45781</v>
      </c>
      <c r="G962" s="6" t="str">
        <f ca="1">INDEX(Vakantie!Q:Q,MATCH(E962,Vakantie!O:O,0))</f>
        <v>Mei</v>
      </c>
      <c r="H962" s="6">
        <f t="shared" ca="1" si="174"/>
        <v>0</v>
      </c>
      <c r="I962" s="6">
        <f ca="1">IFERROR(  MIN(1, VLOOKUP(C962,Vakantie!Z:Z,1,0)   ),0)</f>
        <v>0</v>
      </c>
      <c r="J962" s="6">
        <f t="shared" ca="1" si="166"/>
        <v>0</v>
      </c>
      <c r="K962" s="6">
        <f t="shared" si="167"/>
        <v>0</v>
      </c>
      <c r="L962" s="10">
        <f ca="1">VLOOKUP(C962,Zwangerschapsverlof!$B$66:$B$72,1,1)</f>
        <v>0</v>
      </c>
      <c r="M962" s="10">
        <f ca="1">INDEX(Zwangerschapsverlof!$C$66:$C$72,N962)</f>
        <v>0</v>
      </c>
      <c r="N962" s="89">
        <f ca="1">MATCH(L962,Zwangerschapsverlof!$B$66:$B$72,0)</f>
        <v>1</v>
      </c>
      <c r="O962" s="6">
        <f t="shared" ca="1" si="175"/>
        <v>0</v>
      </c>
      <c r="P962" s="10">
        <f ca="1">VLOOKUP(C962,Zwangerschapsverlof!$B$80:$B$86,1,1)</f>
        <v>0</v>
      </c>
      <c r="Q962" s="10">
        <f ca="1">INDEX(Zwangerschapsverlof!$C$80:$C$86,R962)</f>
        <v>0</v>
      </c>
      <c r="R962" s="89">
        <f ca="1">MATCH(P962,Zwangerschapsverlof!$B$80:$B$86,0)</f>
        <v>1</v>
      </c>
      <c r="S962" s="6">
        <f t="shared" ca="1" si="176"/>
        <v>0</v>
      </c>
      <c r="T962" s="37">
        <f t="shared" ca="1" si="168"/>
        <v>0</v>
      </c>
      <c r="U962" s="49">
        <f t="shared" si="169"/>
        <v>0</v>
      </c>
      <c r="V962" s="37">
        <f ca="1">IF(AND(H962=0,I962=0,O962=1),INDEX(Zwangerschapsverlof!$B$66:$K$72,N962,3+D962),0)</f>
        <v>0</v>
      </c>
      <c r="W962" s="37">
        <f ca="1">IF(AND(H962=0,I962=0,S962=1),INDEX(Zwangerschapsverlof!$B$80:$K$86,R962,3+D962),0)</f>
        <v>0</v>
      </c>
      <c r="X962" s="110">
        <f t="shared" ca="1" si="170"/>
        <v>20</v>
      </c>
    </row>
    <row r="963" spans="2:24">
      <c r="B963" s="48">
        <f t="shared" ca="1" si="172"/>
        <v>45835</v>
      </c>
      <c r="C963" s="10">
        <f t="shared" ca="1" si="171"/>
        <v>45835</v>
      </c>
      <c r="D963" s="6">
        <f t="shared" ca="1" si="173"/>
        <v>5</v>
      </c>
      <c r="E963" s="10">
        <f ca="1">VLOOKUP(C963,Vakantie!O:O,1,1)</f>
        <v>45773</v>
      </c>
      <c r="F963" s="10">
        <f ca="1">INDEX(Vakantie!P:P,MATCH(E963,Vakantie!O:O,0))</f>
        <v>45781</v>
      </c>
      <c r="G963" s="6" t="str">
        <f ca="1">INDEX(Vakantie!Q:Q,MATCH(E963,Vakantie!O:O,0))</f>
        <v>Mei</v>
      </c>
      <c r="H963" s="6">
        <f t="shared" ca="1" si="174"/>
        <v>0</v>
      </c>
      <c r="I963" s="6">
        <f ca="1">IFERROR(  MIN(1, VLOOKUP(C963,Vakantie!Z:Z,1,0)   ),0)</f>
        <v>0</v>
      </c>
      <c r="J963" s="6">
        <f t="shared" ca="1" si="166"/>
        <v>0</v>
      </c>
      <c r="K963" s="6">
        <f t="shared" si="167"/>
        <v>0</v>
      </c>
      <c r="L963" s="10">
        <f ca="1">VLOOKUP(C963,Zwangerschapsverlof!$B$66:$B$72,1,1)</f>
        <v>0</v>
      </c>
      <c r="M963" s="10">
        <f ca="1">INDEX(Zwangerschapsverlof!$C$66:$C$72,N963)</f>
        <v>0</v>
      </c>
      <c r="N963" s="89">
        <f ca="1">MATCH(L963,Zwangerschapsverlof!$B$66:$B$72,0)</f>
        <v>1</v>
      </c>
      <c r="O963" s="6">
        <f t="shared" ca="1" si="175"/>
        <v>0</v>
      </c>
      <c r="P963" s="10">
        <f ca="1">VLOOKUP(C963,Zwangerschapsverlof!$B$80:$B$86,1,1)</f>
        <v>0</v>
      </c>
      <c r="Q963" s="10">
        <f ca="1">INDEX(Zwangerschapsverlof!$C$80:$C$86,R963)</f>
        <v>0</v>
      </c>
      <c r="R963" s="89">
        <f ca="1">MATCH(P963,Zwangerschapsverlof!$B$80:$B$86,0)</f>
        <v>1</v>
      </c>
      <c r="S963" s="6">
        <f t="shared" ca="1" si="176"/>
        <v>0</v>
      </c>
      <c r="T963" s="37">
        <f t="shared" ca="1" si="168"/>
        <v>0</v>
      </c>
      <c r="U963" s="49">
        <f t="shared" si="169"/>
        <v>0</v>
      </c>
      <c r="V963" s="37">
        <f ca="1">IF(AND(H963=0,I963=0,O963=1),INDEX(Zwangerschapsverlof!$B$66:$K$72,N963,3+D963),0)</f>
        <v>0</v>
      </c>
      <c r="W963" s="37">
        <f ca="1">IF(AND(H963=0,I963=0,S963=1),INDEX(Zwangerschapsverlof!$B$80:$K$86,R963,3+D963),0)</f>
        <v>0</v>
      </c>
      <c r="X963" s="110">
        <f t="shared" ca="1" si="170"/>
        <v>20</v>
      </c>
    </row>
    <row r="964" spans="2:24">
      <c r="B964" s="48">
        <f t="shared" ca="1" si="172"/>
        <v>45836</v>
      </c>
      <c r="C964" s="10">
        <f t="shared" ca="1" si="171"/>
        <v>45836</v>
      </c>
      <c r="D964" s="6">
        <f t="shared" ca="1" si="173"/>
        <v>6</v>
      </c>
      <c r="E964" s="10">
        <f ca="1">VLOOKUP(C964,Vakantie!O:O,1,1)</f>
        <v>45773</v>
      </c>
      <c r="F964" s="10">
        <f ca="1">INDEX(Vakantie!P:P,MATCH(E964,Vakantie!O:O,0))</f>
        <v>45781</v>
      </c>
      <c r="G964" s="6" t="str">
        <f ca="1">INDEX(Vakantie!Q:Q,MATCH(E964,Vakantie!O:O,0))</f>
        <v>Mei</v>
      </c>
      <c r="H964" s="6">
        <f t="shared" ca="1" si="174"/>
        <v>0</v>
      </c>
      <c r="I964" s="6">
        <f ca="1">IFERROR(  MIN(1, VLOOKUP(C964,Vakantie!Z:Z,1,0)   ),0)</f>
        <v>0</v>
      </c>
      <c r="J964" s="6">
        <f t="shared" ca="1" si="166"/>
        <v>0</v>
      </c>
      <c r="K964" s="6">
        <f t="shared" si="167"/>
        <v>0</v>
      </c>
      <c r="L964" s="10">
        <f ca="1">VLOOKUP(C964,Zwangerschapsverlof!$B$66:$B$72,1,1)</f>
        <v>0</v>
      </c>
      <c r="M964" s="10">
        <f ca="1">INDEX(Zwangerschapsverlof!$C$66:$C$72,N964)</f>
        <v>0</v>
      </c>
      <c r="N964" s="89">
        <f ca="1">MATCH(L964,Zwangerschapsverlof!$B$66:$B$72,0)</f>
        <v>1</v>
      </c>
      <c r="O964" s="6">
        <f t="shared" ca="1" si="175"/>
        <v>0</v>
      </c>
      <c r="P964" s="10">
        <f ca="1">VLOOKUP(C964,Zwangerschapsverlof!$B$80:$B$86,1,1)</f>
        <v>0</v>
      </c>
      <c r="Q964" s="10">
        <f ca="1">INDEX(Zwangerschapsverlof!$C$80:$C$86,R964)</f>
        <v>0</v>
      </c>
      <c r="R964" s="89">
        <f ca="1">MATCH(P964,Zwangerschapsverlof!$B$80:$B$86,0)</f>
        <v>1</v>
      </c>
      <c r="S964" s="6">
        <f t="shared" ca="1" si="176"/>
        <v>0</v>
      </c>
      <c r="T964" s="37">
        <f t="shared" ca="1" si="168"/>
        <v>0</v>
      </c>
      <c r="U964" s="49">
        <f t="shared" si="169"/>
        <v>0</v>
      </c>
      <c r="V964" s="37">
        <f ca="1">IF(AND(H964=0,I964=0,O964=1),INDEX(Zwangerschapsverlof!$B$66:$K$72,N964,3+D964),0)</f>
        <v>0</v>
      </c>
      <c r="W964" s="37">
        <f ca="1">IF(AND(H964=0,I964=0,S964=1),INDEX(Zwangerschapsverlof!$B$80:$K$86,R964,3+D964),0)</f>
        <v>0</v>
      </c>
      <c r="X964" s="110">
        <f t="shared" ca="1" si="170"/>
        <v>20</v>
      </c>
    </row>
    <row r="965" spans="2:24">
      <c r="B965" s="48">
        <f t="shared" ca="1" si="172"/>
        <v>45837</v>
      </c>
      <c r="C965" s="10">
        <f t="shared" ca="1" si="171"/>
        <v>45837</v>
      </c>
      <c r="D965" s="6">
        <f t="shared" ca="1" si="173"/>
        <v>7</v>
      </c>
      <c r="E965" s="10">
        <f ca="1">VLOOKUP(C965,Vakantie!O:O,1,1)</f>
        <v>45773</v>
      </c>
      <c r="F965" s="10">
        <f ca="1">INDEX(Vakantie!P:P,MATCH(E965,Vakantie!O:O,0))</f>
        <v>45781</v>
      </c>
      <c r="G965" s="6" t="str">
        <f ca="1">INDEX(Vakantie!Q:Q,MATCH(E965,Vakantie!O:O,0))</f>
        <v>Mei</v>
      </c>
      <c r="H965" s="6">
        <f t="shared" ca="1" si="174"/>
        <v>0</v>
      </c>
      <c r="I965" s="6">
        <f ca="1">IFERROR(  MIN(1, VLOOKUP(C965,Vakantie!Z:Z,1,0)   ),0)</f>
        <v>0</v>
      </c>
      <c r="J965" s="6">
        <f t="shared" ca="1" si="166"/>
        <v>0</v>
      </c>
      <c r="K965" s="6">
        <f t="shared" si="167"/>
        <v>0</v>
      </c>
      <c r="L965" s="10">
        <f ca="1">VLOOKUP(C965,Zwangerschapsverlof!$B$66:$B$72,1,1)</f>
        <v>0</v>
      </c>
      <c r="M965" s="10">
        <f ca="1">INDEX(Zwangerschapsverlof!$C$66:$C$72,N965)</f>
        <v>0</v>
      </c>
      <c r="N965" s="89">
        <f ca="1">MATCH(L965,Zwangerschapsverlof!$B$66:$B$72,0)</f>
        <v>1</v>
      </c>
      <c r="O965" s="6">
        <f t="shared" ca="1" si="175"/>
        <v>0</v>
      </c>
      <c r="P965" s="10">
        <f ca="1">VLOOKUP(C965,Zwangerschapsverlof!$B$80:$B$86,1,1)</f>
        <v>0</v>
      </c>
      <c r="Q965" s="10">
        <f ca="1">INDEX(Zwangerschapsverlof!$C$80:$C$86,R965)</f>
        <v>0</v>
      </c>
      <c r="R965" s="89">
        <f ca="1">MATCH(P965,Zwangerschapsverlof!$B$80:$B$86,0)</f>
        <v>1</v>
      </c>
      <c r="S965" s="6">
        <f t="shared" ca="1" si="176"/>
        <v>0</v>
      </c>
      <c r="T965" s="37">
        <f t="shared" ca="1" si="168"/>
        <v>0</v>
      </c>
      <c r="U965" s="49">
        <f t="shared" si="169"/>
        <v>0</v>
      </c>
      <c r="V965" s="37">
        <f ca="1">IF(AND(H965=0,I965=0,O965=1),INDEX(Zwangerschapsverlof!$B$66:$K$72,N965,3+D965),0)</f>
        <v>0</v>
      </c>
      <c r="W965" s="37">
        <f ca="1">IF(AND(H965=0,I965=0,S965=1),INDEX(Zwangerschapsverlof!$B$80:$K$86,R965,3+D965),0)</f>
        <v>0</v>
      </c>
      <c r="X965" s="110">
        <f t="shared" ca="1" si="170"/>
        <v>20</v>
      </c>
    </row>
    <row r="966" spans="2:24">
      <c r="B966" s="48">
        <f t="shared" ca="1" si="172"/>
        <v>45838</v>
      </c>
      <c r="C966" s="10">
        <f t="shared" ca="1" si="171"/>
        <v>45838</v>
      </c>
      <c r="D966" s="6">
        <f t="shared" ca="1" si="173"/>
        <v>1</v>
      </c>
      <c r="E966" s="10">
        <f ca="1">VLOOKUP(C966,Vakantie!O:O,1,1)</f>
        <v>45773</v>
      </c>
      <c r="F966" s="10">
        <f ca="1">INDEX(Vakantie!P:P,MATCH(E966,Vakantie!O:O,0))</f>
        <v>45781</v>
      </c>
      <c r="G966" s="6" t="str">
        <f ca="1">INDEX(Vakantie!Q:Q,MATCH(E966,Vakantie!O:O,0))</f>
        <v>Mei</v>
      </c>
      <c r="H966" s="6">
        <f t="shared" ca="1" si="174"/>
        <v>0</v>
      </c>
      <c r="I966" s="6">
        <f ca="1">IFERROR(  MIN(1, VLOOKUP(C966,Vakantie!Z:Z,1,0)   ),0)</f>
        <v>0</v>
      </c>
      <c r="J966" s="6">
        <f t="shared" ca="1" si="166"/>
        <v>0</v>
      </c>
      <c r="K966" s="6">
        <f t="shared" si="167"/>
        <v>0</v>
      </c>
      <c r="L966" s="10">
        <f ca="1">VLOOKUP(C966,Zwangerschapsverlof!$B$66:$B$72,1,1)</f>
        <v>0</v>
      </c>
      <c r="M966" s="10">
        <f ca="1">INDEX(Zwangerschapsverlof!$C$66:$C$72,N966)</f>
        <v>0</v>
      </c>
      <c r="N966" s="89">
        <f ca="1">MATCH(L966,Zwangerschapsverlof!$B$66:$B$72,0)</f>
        <v>1</v>
      </c>
      <c r="O966" s="6">
        <f t="shared" ca="1" si="175"/>
        <v>0</v>
      </c>
      <c r="P966" s="10">
        <f ca="1">VLOOKUP(C966,Zwangerschapsverlof!$B$80:$B$86,1,1)</f>
        <v>0</v>
      </c>
      <c r="Q966" s="10">
        <f ca="1">INDEX(Zwangerschapsverlof!$C$80:$C$86,R966)</f>
        <v>0</v>
      </c>
      <c r="R966" s="89">
        <f ca="1">MATCH(P966,Zwangerschapsverlof!$B$80:$B$86,0)</f>
        <v>1</v>
      </c>
      <c r="S966" s="6">
        <f t="shared" ca="1" si="176"/>
        <v>0</v>
      </c>
      <c r="T966" s="37">
        <f t="shared" ca="1" si="168"/>
        <v>0</v>
      </c>
      <c r="U966" s="49">
        <f t="shared" si="169"/>
        <v>0</v>
      </c>
      <c r="V966" s="37">
        <f ca="1">IF(AND(H966=0,I966=0,O966=1),INDEX(Zwangerschapsverlof!$B$66:$K$72,N966,3+D966),0)</f>
        <v>0</v>
      </c>
      <c r="W966" s="37">
        <f ca="1">IF(AND(H966=0,I966=0,S966=1),INDEX(Zwangerschapsverlof!$B$80:$K$86,R966,3+D966),0)</f>
        <v>0</v>
      </c>
      <c r="X966" s="110">
        <f t="shared" ca="1" si="170"/>
        <v>20</v>
      </c>
    </row>
    <row r="967" spans="2:24">
      <c r="B967" s="48">
        <f t="shared" ca="1" si="172"/>
        <v>45839</v>
      </c>
      <c r="C967" s="10">
        <f t="shared" ca="1" si="171"/>
        <v>45839</v>
      </c>
      <c r="D967" s="6">
        <f t="shared" ca="1" si="173"/>
        <v>2</v>
      </c>
      <c r="E967" s="10">
        <f ca="1">VLOOKUP(C967,Vakantie!O:O,1,1)</f>
        <v>45773</v>
      </c>
      <c r="F967" s="10">
        <f ca="1">INDEX(Vakantie!P:P,MATCH(E967,Vakantie!O:O,0))</f>
        <v>45781</v>
      </c>
      <c r="G967" s="6" t="str">
        <f ca="1">INDEX(Vakantie!Q:Q,MATCH(E967,Vakantie!O:O,0))</f>
        <v>Mei</v>
      </c>
      <c r="H967" s="6">
        <f t="shared" ca="1" si="174"/>
        <v>0</v>
      </c>
      <c r="I967" s="6">
        <f ca="1">IFERROR(  MIN(1, VLOOKUP(C967,Vakantie!Z:Z,1,0)   ),0)</f>
        <v>0</v>
      </c>
      <c r="J967" s="6">
        <f t="shared" ref="J967:J1030" ca="1" si="177">IF(AND(C967&gt;=$AX$23,C967&lt;=$AX$38),1,0)</f>
        <v>0</v>
      </c>
      <c r="K967" s="6">
        <f t="shared" ref="K967:K1030" si="178">IF($AX$37=0,0,IF(AND(C967&gt;=$AX$37,C967&lt;=$AX$35),1,0))</f>
        <v>0</v>
      </c>
      <c r="L967" s="10">
        <f ca="1">VLOOKUP(C967,Zwangerschapsverlof!$B$66:$B$72,1,1)</f>
        <v>0</v>
      </c>
      <c r="M967" s="10">
        <f ca="1">INDEX(Zwangerschapsverlof!$C$66:$C$72,N967)</f>
        <v>0</v>
      </c>
      <c r="N967" s="89">
        <f ca="1">MATCH(L967,Zwangerschapsverlof!$B$66:$B$72,0)</f>
        <v>1</v>
      </c>
      <c r="O967" s="6">
        <f t="shared" ca="1" si="175"/>
        <v>0</v>
      </c>
      <c r="P967" s="10">
        <f ca="1">VLOOKUP(C967,Zwangerschapsverlof!$B$80:$B$86,1,1)</f>
        <v>0</v>
      </c>
      <c r="Q967" s="10">
        <f ca="1">INDEX(Zwangerschapsverlof!$C$80:$C$86,R967)</f>
        <v>0</v>
      </c>
      <c r="R967" s="89">
        <f ca="1">MATCH(P967,Zwangerschapsverlof!$B$80:$B$86,0)</f>
        <v>1</v>
      </c>
      <c r="S967" s="6">
        <f t="shared" ca="1" si="176"/>
        <v>0</v>
      </c>
      <c r="T967" s="37">
        <f t="shared" ref="T967:T1030" ca="1" si="179">IF(AND(OR(H967=1,I967=1),J967=1),INDEX($AY$9:$BE$9,1,D967),0)</f>
        <v>0</v>
      </c>
      <c r="U967" s="49">
        <f t="shared" ref="U967:U1030" si="180">IF(K967=1,INDEX($AY$9:$BE$9,1,D967),0)</f>
        <v>0</v>
      </c>
      <c r="V967" s="37">
        <f ca="1">IF(AND(H967=0,I967=0,O967=1),INDEX(Zwangerschapsverlof!$B$66:$K$72,N967,3+D967),0)</f>
        <v>0</v>
      </c>
      <c r="W967" s="37">
        <f ca="1">IF(AND(H967=0,I967=0,S967=1),INDEX(Zwangerschapsverlof!$B$80:$K$86,R967,3+D967),0)</f>
        <v>0</v>
      </c>
      <c r="X967" s="110">
        <f t="shared" ref="X967:X1030" ca="1" si="181">SUM(X966,IF(I967=1,1,0))</f>
        <v>20</v>
      </c>
    </row>
    <row r="968" spans="2:24">
      <c r="B968" s="48">
        <f t="shared" ca="1" si="172"/>
        <v>45840</v>
      </c>
      <c r="C968" s="10">
        <f t="shared" ref="C968:C1031" ca="1" si="182">C967+1</f>
        <v>45840</v>
      </c>
      <c r="D968" s="6">
        <f t="shared" ca="1" si="173"/>
        <v>3</v>
      </c>
      <c r="E968" s="10">
        <f ca="1">VLOOKUP(C968,Vakantie!O:O,1,1)</f>
        <v>45773</v>
      </c>
      <c r="F968" s="10">
        <f ca="1">INDEX(Vakantie!P:P,MATCH(E968,Vakantie!O:O,0))</f>
        <v>45781</v>
      </c>
      <c r="G968" s="6" t="str">
        <f ca="1">INDEX(Vakantie!Q:Q,MATCH(E968,Vakantie!O:O,0))</f>
        <v>Mei</v>
      </c>
      <c r="H968" s="6">
        <f t="shared" ca="1" si="174"/>
        <v>0</v>
      </c>
      <c r="I968" s="6">
        <f ca="1">IFERROR(  MIN(1, VLOOKUP(C968,Vakantie!Z:Z,1,0)   ),0)</f>
        <v>0</v>
      </c>
      <c r="J968" s="6">
        <f t="shared" ca="1" si="177"/>
        <v>0</v>
      </c>
      <c r="K968" s="6">
        <f t="shared" si="178"/>
        <v>0</v>
      </c>
      <c r="L968" s="10">
        <f ca="1">VLOOKUP(C968,Zwangerschapsverlof!$B$66:$B$72,1,1)</f>
        <v>0</v>
      </c>
      <c r="M968" s="10">
        <f ca="1">INDEX(Zwangerschapsverlof!$C$66:$C$72,N968)</f>
        <v>0</v>
      </c>
      <c r="N968" s="89">
        <f ca="1">MATCH(L968,Zwangerschapsverlof!$B$66:$B$72,0)</f>
        <v>1</v>
      </c>
      <c r="O968" s="6">
        <f t="shared" ca="1" si="175"/>
        <v>0</v>
      </c>
      <c r="P968" s="10">
        <f ca="1">VLOOKUP(C968,Zwangerschapsverlof!$B$80:$B$86,1,1)</f>
        <v>0</v>
      </c>
      <c r="Q968" s="10">
        <f ca="1">INDEX(Zwangerschapsverlof!$C$80:$C$86,R968)</f>
        <v>0</v>
      </c>
      <c r="R968" s="89">
        <f ca="1">MATCH(P968,Zwangerschapsverlof!$B$80:$B$86,0)</f>
        <v>1</v>
      </c>
      <c r="S968" s="6">
        <f t="shared" ca="1" si="176"/>
        <v>0</v>
      </c>
      <c r="T968" s="37">
        <f t="shared" ca="1" si="179"/>
        <v>0</v>
      </c>
      <c r="U968" s="49">
        <f t="shared" si="180"/>
        <v>0</v>
      </c>
      <c r="V968" s="37">
        <f ca="1">IF(AND(H968=0,I968=0,O968=1),INDEX(Zwangerschapsverlof!$B$66:$K$72,N968,3+D968),0)</f>
        <v>0</v>
      </c>
      <c r="W968" s="37">
        <f ca="1">IF(AND(H968=0,I968=0,S968=1),INDEX(Zwangerschapsverlof!$B$80:$K$86,R968,3+D968),0)</f>
        <v>0</v>
      </c>
      <c r="X968" s="110">
        <f t="shared" ca="1" si="181"/>
        <v>20</v>
      </c>
    </row>
    <row r="969" spans="2:24">
      <c r="B969" s="48">
        <f t="shared" ca="1" si="172"/>
        <v>45841</v>
      </c>
      <c r="C969" s="10">
        <f t="shared" ca="1" si="182"/>
        <v>45841</v>
      </c>
      <c r="D969" s="6">
        <f t="shared" ca="1" si="173"/>
        <v>4</v>
      </c>
      <c r="E969" s="10">
        <f ca="1">VLOOKUP(C969,Vakantie!O:O,1,1)</f>
        <v>45773</v>
      </c>
      <c r="F969" s="10">
        <f ca="1">INDEX(Vakantie!P:P,MATCH(E969,Vakantie!O:O,0))</f>
        <v>45781</v>
      </c>
      <c r="G969" s="6" t="str">
        <f ca="1">INDEX(Vakantie!Q:Q,MATCH(E969,Vakantie!O:O,0))</f>
        <v>Mei</v>
      </c>
      <c r="H969" s="6">
        <f t="shared" ca="1" si="174"/>
        <v>0</v>
      </c>
      <c r="I969" s="6">
        <f ca="1">IFERROR(  MIN(1, VLOOKUP(C969,Vakantie!Z:Z,1,0)   ),0)</f>
        <v>0</v>
      </c>
      <c r="J969" s="6">
        <f t="shared" ca="1" si="177"/>
        <v>0</v>
      </c>
      <c r="K969" s="6">
        <f t="shared" si="178"/>
        <v>0</v>
      </c>
      <c r="L969" s="10">
        <f ca="1">VLOOKUP(C969,Zwangerschapsverlof!$B$66:$B$72,1,1)</f>
        <v>0</v>
      </c>
      <c r="M969" s="10">
        <f ca="1">INDEX(Zwangerschapsverlof!$C$66:$C$72,N969)</f>
        <v>0</v>
      </c>
      <c r="N969" s="89">
        <f ca="1">MATCH(L969,Zwangerschapsverlof!$B$66:$B$72,0)</f>
        <v>1</v>
      </c>
      <c r="O969" s="6">
        <f t="shared" ca="1" si="175"/>
        <v>0</v>
      </c>
      <c r="P969" s="10">
        <f ca="1">VLOOKUP(C969,Zwangerschapsverlof!$B$80:$B$86,1,1)</f>
        <v>0</v>
      </c>
      <c r="Q969" s="10">
        <f ca="1">INDEX(Zwangerschapsverlof!$C$80:$C$86,R969)</f>
        <v>0</v>
      </c>
      <c r="R969" s="89">
        <f ca="1">MATCH(P969,Zwangerschapsverlof!$B$80:$B$86,0)</f>
        <v>1</v>
      </c>
      <c r="S969" s="6">
        <f t="shared" ca="1" si="176"/>
        <v>0</v>
      </c>
      <c r="T969" s="37">
        <f t="shared" ca="1" si="179"/>
        <v>0</v>
      </c>
      <c r="U969" s="49">
        <f t="shared" si="180"/>
        <v>0</v>
      </c>
      <c r="V969" s="37">
        <f ca="1">IF(AND(H969=0,I969=0,O969=1),INDEX(Zwangerschapsverlof!$B$66:$K$72,N969,3+D969),0)</f>
        <v>0</v>
      </c>
      <c r="W969" s="37">
        <f ca="1">IF(AND(H969=0,I969=0,S969=1),INDEX(Zwangerschapsverlof!$B$80:$K$86,R969,3+D969),0)</f>
        <v>0</v>
      </c>
      <c r="X969" s="110">
        <f t="shared" ca="1" si="181"/>
        <v>20</v>
      </c>
    </row>
    <row r="970" spans="2:24">
      <c r="B970" s="48">
        <f t="shared" ca="1" si="172"/>
        <v>45842</v>
      </c>
      <c r="C970" s="10">
        <f t="shared" ca="1" si="182"/>
        <v>45842</v>
      </c>
      <c r="D970" s="6">
        <f t="shared" ca="1" si="173"/>
        <v>5</v>
      </c>
      <c r="E970" s="10">
        <f ca="1">VLOOKUP(C970,Vakantie!O:O,1,1)</f>
        <v>45773</v>
      </c>
      <c r="F970" s="10">
        <f ca="1">INDEX(Vakantie!P:P,MATCH(E970,Vakantie!O:O,0))</f>
        <v>45781</v>
      </c>
      <c r="G970" s="6" t="str">
        <f ca="1">INDEX(Vakantie!Q:Q,MATCH(E970,Vakantie!O:O,0))</f>
        <v>Mei</v>
      </c>
      <c r="H970" s="6">
        <f t="shared" ca="1" si="174"/>
        <v>0</v>
      </c>
      <c r="I970" s="6">
        <f ca="1">IFERROR(  MIN(1, VLOOKUP(C970,Vakantie!Z:Z,1,0)   ),0)</f>
        <v>0</v>
      </c>
      <c r="J970" s="6">
        <f t="shared" ca="1" si="177"/>
        <v>0</v>
      </c>
      <c r="K970" s="6">
        <f t="shared" si="178"/>
        <v>0</v>
      </c>
      <c r="L970" s="10">
        <f ca="1">VLOOKUP(C970,Zwangerschapsverlof!$B$66:$B$72,1,1)</f>
        <v>0</v>
      </c>
      <c r="M970" s="10">
        <f ca="1">INDEX(Zwangerschapsverlof!$C$66:$C$72,N970)</f>
        <v>0</v>
      </c>
      <c r="N970" s="89">
        <f ca="1">MATCH(L970,Zwangerschapsverlof!$B$66:$B$72,0)</f>
        <v>1</v>
      </c>
      <c r="O970" s="6">
        <f t="shared" ca="1" si="175"/>
        <v>0</v>
      </c>
      <c r="P970" s="10">
        <f ca="1">VLOOKUP(C970,Zwangerschapsverlof!$B$80:$B$86,1,1)</f>
        <v>0</v>
      </c>
      <c r="Q970" s="10">
        <f ca="1">INDEX(Zwangerschapsverlof!$C$80:$C$86,R970)</f>
        <v>0</v>
      </c>
      <c r="R970" s="89">
        <f ca="1">MATCH(P970,Zwangerschapsverlof!$B$80:$B$86,0)</f>
        <v>1</v>
      </c>
      <c r="S970" s="6">
        <f t="shared" ca="1" si="176"/>
        <v>0</v>
      </c>
      <c r="T970" s="37">
        <f t="shared" ca="1" si="179"/>
        <v>0</v>
      </c>
      <c r="U970" s="49">
        <f t="shared" si="180"/>
        <v>0</v>
      </c>
      <c r="V970" s="37">
        <f ca="1">IF(AND(H970=0,I970=0,O970=1),INDEX(Zwangerschapsverlof!$B$66:$K$72,N970,3+D970),0)</f>
        <v>0</v>
      </c>
      <c r="W970" s="37">
        <f ca="1">IF(AND(H970=0,I970=0,S970=1),INDEX(Zwangerschapsverlof!$B$80:$K$86,R970,3+D970),0)</f>
        <v>0</v>
      </c>
      <c r="X970" s="110">
        <f t="shared" ca="1" si="181"/>
        <v>20</v>
      </c>
    </row>
    <row r="971" spans="2:24">
      <c r="B971" s="48">
        <f t="shared" ca="1" si="172"/>
        <v>45843</v>
      </c>
      <c r="C971" s="10">
        <f t="shared" ca="1" si="182"/>
        <v>45843</v>
      </c>
      <c r="D971" s="6">
        <f t="shared" ca="1" si="173"/>
        <v>6</v>
      </c>
      <c r="E971" s="10">
        <f ca="1">VLOOKUP(C971,Vakantie!O:O,1,1)</f>
        <v>45843</v>
      </c>
      <c r="F971" s="10">
        <f ca="1">INDEX(Vakantie!P:P,MATCH(E971,Vakantie!O:O,0))</f>
        <v>45886</v>
      </c>
      <c r="G971" s="6" t="str">
        <f ca="1">INDEX(Vakantie!Q:Q,MATCH(E971,Vakantie!O:O,0))</f>
        <v>Zomer</v>
      </c>
      <c r="H971" s="6">
        <f t="shared" ca="1" si="174"/>
        <v>1</v>
      </c>
      <c r="I971" s="6">
        <f ca="1">IFERROR(  MIN(1, VLOOKUP(C971,Vakantie!Z:Z,1,0)   ),0)</f>
        <v>0</v>
      </c>
      <c r="J971" s="6">
        <f t="shared" ca="1" si="177"/>
        <v>0</v>
      </c>
      <c r="K971" s="6">
        <f t="shared" si="178"/>
        <v>0</v>
      </c>
      <c r="L971" s="10">
        <f ca="1">VLOOKUP(C971,Zwangerschapsverlof!$B$66:$B$72,1,1)</f>
        <v>0</v>
      </c>
      <c r="M971" s="10">
        <f ca="1">INDEX(Zwangerschapsverlof!$C$66:$C$72,N971)</f>
        <v>0</v>
      </c>
      <c r="N971" s="89">
        <f ca="1">MATCH(L971,Zwangerschapsverlof!$B$66:$B$72,0)</f>
        <v>1</v>
      </c>
      <c r="O971" s="6">
        <f t="shared" ca="1" si="175"/>
        <v>0</v>
      </c>
      <c r="P971" s="10">
        <f ca="1">VLOOKUP(C971,Zwangerschapsverlof!$B$80:$B$86,1,1)</f>
        <v>0</v>
      </c>
      <c r="Q971" s="10">
        <f ca="1">INDEX(Zwangerschapsverlof!$C$80:$C$86,R971)</f>
        <v>0</v>
      </c>
      <c r="R971" s="89">
        <f ca="1">MATCH(P971,Zwangerschapsverlof!$B$80:$B$86,0)</f>
        <v>1</v>
      </c>
      <c r="S971" s="6">
        <f t="shared" ca="1" si="176"/>
        <v>0</v>
      </c>
      <c r="T971" s="37">
        <f t="shared" ca="1" si="179"/>
        <v>0</v>
      </c>
      <c r="U971" s="49">
        <f t="shared" si="180"/>
        <v>0</v>
      </c>
      <c r="V971" s="37">
        <f ca="1">IF(AND(H971=0,I971=0,O971=1),INDEX(Zwangerschapsverlof!$B$66:$K$72,N971,3+D971),0)</f>
        <v>0</v>
      </c>
      <c r="W971" s="37">
        <f ca="1">IF(AND(H971=0,I971=0,S971=1),INDEX(Zwangerschapsverlof!$B$80:$K$86,R971,3+D971),0)</f>
        <v>0</v>
      </c>
      <c r="X971" s="110">
        <f t="shared" ca="1" si="181"/>
        <v>20</v>
      </c>
    </row>
    <row r="972" spans="2:24">
      <c r="B972" s="48">
        <f t="shared" ca="1" si="172"/>
        <v>45844</v>
      </c>
      <c r="C972" s="10">
        <f t="shared" ca="1" si="182"/>
        <v>45844</v>
      </c>
      <c r="D972" s="6">
        <f t="shared" ca="1" si="173"/>
        <v>7</v>
      </c>
      <c r="E972" s="10">
        <f ca="1">VLOOKUP(C972,Vakantie!O:O,1,1)</f>
        <v>45843</v>
      </c>
      <c r="F972" s="10">
        <f ca="1">INDEX(Vakantie!P:P,MATCH(E972,Vakantie!O:O,0))</f>
        <v>45886</v>
      </c>
      <c r="G972" s="6" t="str">
        <f ca="1">INDEX(Vakantie!Q:Q,MATCH(E972,Vakantie!O:O,0))</f>
        <v>Zomer</v>
      </c>
      <c r="H972" s="6">
        <f t="shared" ca="1" si="174"/>
        <v>1</v>
      </c>
      <c r="I972" s="6">
        <f ca="1">IFERROR(  MIN(1, VLOOKUP(C972,Vakantie!Z:Z,1,0)   ),0)</f>
        <v>0</v>
      </c>
      <c r="J972" s="6">
        <f t="shared" ca="1" si="177"/>
        <v>0</v>
      </c>
      <c r="K972" s="6">
        <f t="shared" si="178"/>
        <v>0</v>
      </c>
      <c r="L972" s="10">
        <f ca="1">VLOOKUP(C972,Zwangerschapsverlof!$B$66:$B$72,1,1)</f>
        <v>0</v>
      </c>
      <c r="M972" s="10">
        <f ca="1">INDEX(Zwangerschapsverlof!$C$66:$C$72,N972)</f>
        <v>0</v>
      </c>
      <c r="N972" s="89">
        <f ca="1">MATCH(L972,Zwangerschapsverlof!$B$66:$B$72,0)</f>
        <v>1</v>
      </c>
      <c r="O972" s="6">
        <f t="shared" ca="1" si="175"/>
        <v>0</v>
      </c>
      <c r="P972" s="10">
        <f ca="1">VLOOKUP(C972,Zwangerschapsverlof!$B$80:$B$86,1,1)</f>
        <v>0</v>
      </c>
      <c r="Q972" s="10">
        <f ca="1">INDEX(Zwangerschapsverlof!$C$80:$C$86,R972)</f>
        <v>0</v>
      </c>
      <c r="R972" s="89">
        <f ca="1">MATCH(P972,Zwangerschapsverlof!$B$80:$B$86,0)</f>
        <v>1</v>
      </c>
      <c r="S972" s="6">
        <f t="shared" ca="1" si="176"/>
        <v>0</v>
      </c>
      <c r="T972" s="37">
        <f t="shared" ca="1" si="179"/>
        <v>0</v>
      </c>
      <c r="U972" s="49">
        <f t="shared" si="180"/>
        <v>0</v>
      </c>
      <c r="V972" s="37">
        <f ca="1">IF(AND(H972=0,I972=0,O972=1),INDEX(Zwangerschapsverlof!$B$66:$K$72,N972,3+D972),0)</f>
        <v>0</v>
      </c>
      <c r="W972" s="37">
        <f ca="1">IF(AND(H972=0,I972=0,S972=1),INDEX(Zwangerschapsverlof!$B$80:$K$86,R972,3+D972),0)</f>
        <v>0</v>
      </c>
      <c r="X972" s="110">
        <f t="shared" ca="1" si="181"/>
        <v>20</v>
      </c>
    </row>
    <row r="973" spans="2:24">
      <c r="B973" s="48">
        <f t="shared" ca="1" si="172"/>
        <v>45845</v>
      </c>
      <c r="C973" s="10">
        <f t="shared" ca="1" si="182"/>
        <v>45845</v>
      </c>
      <c r="D973" s="6">
        <f t="shared" ca="1" si="173"/>
        <v>1</v>
      </c>
      <c r="E973" s="10">
        <f ca="1">VLOOKUP(C973,Vakantie!O:O,1,1)</f>
        <v>45843</v>
      </c>
      <c r="F973" s="10">
        <f ca="1">INDEX(Vakantie!P:P,MATCH(E973,Vakantie!O:O,0))</f>
        <v>45886</v>
      </c>
      <c r="G973" s="6" t="str">
        <f ca="1">INDEX(Vakantie!Q:Q,MATCH(E973,Vakantie!O:O,0))</f>
        <v>Zomer</v>
      </c>
      <c r="H973" s="6">
        <f t="shared" ca="1" si="174"/>
        <v>1</v>
      </c>
      <c r="I973" s="6">
        <f ca="1">IFERROR(  MIN(1, VLOOKUP(C973,Vakantie!Z:Z,1,0)   ),0)</f>
        <v>0</v>
      </c>
      <c r="J973" s="6">
        <f t="shared" ca="1" si="177"/>
        <v>0</v>
      </c>
      <c r="K973" s="6">
        <f t="shared" si="178"/>
        <v>0</v>
      </c>
      <c r="L973" s="10">
        <f ca="1">VLOOKUP(C973,Zwangerschapsverlof!$B$66:$B$72,1,1)</f>
        <v>0</v>
      </c>
      <c r="M973" s="10">
        <f ca="1">INDEX(Zwangerschapsverlof!$C$66:$C$72,N973)</f>
        <v>0</v>
      </c>
      <c r="N973" s="89">
        <f ca="1">MATCH(L973,Zwangerschapsverlof!$B$66:$B$72,0)</f>
        <v>1</v>
      </c>
      <c r="O973" s="6">
        <f t="shared" ca="1" si="175"/>
        <v>0</v>
      </c>
      <c r="P973" s="10">
        <f ca="1">VLOOKUP(C973,Zwangerschapsverlof!$B$80:$B$86,1,1)</f>
        <v>0</v>
      </c>
      <c r="Q973" s="10">
        <f ca="1">INDEX(Zwangerschapsverlof!$C$80:$C$86,R973)</f>
        <v>0</v>
      </c>
      <c r="R973" s="89">
        <f ca="1">MATCH(P973,Zwangerschapsverlof!$B$80:$B$86,0)</f>
        <v>1</v>
      </c>
      <c r="S973" s="6">
        <f t="shared" ca="1" si="176"/>
        <v>0</v>
      </c>
      <c r="T973" s="37">
        <f t="shared" ca="1" si="179"/>
        <v>0</v>
      </c>
      <c r="U973" s="49">
        <f t="shared" si="180"/>
        <v>0</v>
      </c>
      <c r="V973" s="37">
        <f ca="1">IF(AND(H973=0,I973=0,O973=1),INDEX(Zwangerschapsverlof!$B$66:$K$72,N973,3+D973),0)</f>
        <v>0</v>
      </c>
      <c r="W973" s="37">
        <f ca="1">IF(AND(H973=0,I973=0,S973=1),INDEX(Zwangerschapsverlof!$B$80:$K$86,R973,3+D973),0)</f>
        <v>0</v>
      </c>
      <c r="X973" s="110">
        <f t="shared" ca="1" si="181"/>
        <v>20</v>
      </c>
    </row>
    <row r="974" spans="2:24">
      <c r="B974" s="48">
        <f t="shared" ca="1" si="172"/>
        <v>45846</v>
      </c>
      <c r="C974" s="10">
        <f t="shared" ca="1" si="182"/>
        <v>45846</v>
      </c>
      <c r="D974" s="6">
        <f t="shared" ca="1" si="173"/>
        <v>2</v>
      </c>
      <c r="E974" s="10">
        <f ca="1">VLOOKUP(C974,Vakantie!O:O,1,1)</f>
        <v>45843</v>
      </c>
      <c r="F974" s="10">
        <f ca="1">INDEX(Vakantie!P:P,MATCH(E974,Vakantie!O:O,0))</f>
        <v>45886</v>
      </c>
      <c r="G974" s="6" t="str">
        <f ca="1">INDEX(Vakantie!Q:Q,MATCH(E974,Vakantie!O:O,0))</f>
        <v>Zomer</v>
      </c>
      <c r="H974" s="6">
        <f t="shared" ca="1" si="174"/>
        <v>1</v>
      </c>
      <c r="I974" s="6">
        <f ca="1">IFERROR(  MIN(1, VLOOKUP(C974,Vakantie!Z:Z,1,0)   ),0)</f>
        <v>0</v>
      </c>
      <c r="J974" s="6">
        <f t="shared" ca="1" si="177"/>
        <v>0</v>
      </c>
      <c r="K974" s="6">
        <f t="shared" si="178"/>
        <v>0</v>
      </c>
      <c r="L974" s="10">
        <f ca="1">VLOOKUP(C974,Zwangerschapsverlof!$B$66:$B$72,1,1)</f>
        <v>0</v>
      </c>
      <c r="M974" s="10">
        <f ca="1">INDEX(Zwangerschapsverlof!$C$66:$C$72,N974)</f>
        <v>0</v>
      </c>
      <c r="N974" s="89">
        <f ca="1">MATCH(L974,Zwangerschapsverlof!$B$66:$B$72,0)</f>
        <v>1</v>
      </c>
      <c r="O974" s="6">
        <f t="shared" ca="1" si="175"/>
        <v>0</v>
      </c>
      <c r="P974" s="10">
        <f ca="1">VLOOKUP(C974,Zwangerschapsverlof!$B$80:$B$86,1,1)</f>
        <v>0</v>
      </c>
      <c r="Q974" s="10">
        <f ca="1">INDEX(Zwangerschapsverlof!$C$80:$C$86,R974)</f>
        <v>0</v>
      </c>
      <c r="R974" s="89">
        <f ca="1">MATCH(P974,Zwangerschapsverlof!$B$80:$B$86,0)</f>
        <v>1</v>
      </c>
      <c r="S974" s="6">
        <f t="shared" ca="1" si="176"/>
        <v>0</v>
      </c>
      <c r="T974" s="37">
        <f t="shared" ca="1" si="179"/>
        <v>0</v>
      </c>
      <c r="U974" s="49">
        <f t="shared" si="180"/>
        <v>0</v>
      </c>
      <c r="V974" s="37">
        <f ca="1">IF(AND(H974=0,I974=0,O974=1),INDEX(Zwangerschapsverlof!$B$66:$K$72,N974,3+D974),0)</f>
        <v>0</v>
      </c>
      <c r="W974" s="37">
        <f ca="1">IF(AND(H974=0,I974=0,S974=1),INDEX(Zwangerschapsverlof!$B$80:$K$86,R974,3+D974),0)</f>
        <v>0</v>
      </c>
      <c r="X974" s="110">
        <f t="shared" ca="1" si="181"/>
        <v>20</v>
      </c>
    </row>
    <row r="975" spans="2:24">
      <c r="B975" s="48">
        <f t="shared" ca="1" si="172"/>
        <v>45847</v>
      </c>
      <c r="C975" s="10">
        <f t="shared" ca="1" si="182"/>
        <v>45847</v>
      </c>
      <c r="D975" s="6">
        <f t="shared" ca="1" si="173"/>
        <v>3</v>
      </c>
      <c r="E975" s="10">
        <f ca="1">VLOOKUP(C975,Vakantie!O:O,1,1)</f>
        <v>45843</v>
      </c>
      <c r="F975" s="10">
        <f ca="1">INDEX(Vakantie!P:P,MATCH(E975,Vakantie!O:O,0))</f>
        <v>45886</v>
      </c>
      <c r="G975" s="6" t="str">
        <f ca="1">INDEX(Vakantie!Q:Q,MATCH(E975,Vakantie!O:O,0))</f>
        <v>Zomer</v>
      </c>
      <c r="H975" s="6">
        <f t="shared" ca="1" si="174"/>
        <v>1</v>
      </c>
      <c r="I975" s="6">
        <f ca="1">IFERROR(  MIN(1, VLOOKUP(C975,Vakantie!Z:Z,1,0)   ),0)</f>
        <v>0</v>
      </c>
      <c r="J975" s="6">
        <f t="shared" ca="1" si="177"/>
        <v>0</v>
      </c>
      <c r="K975" s="6">
        <f t="shared" si="178"/>
        <v>0</v>
      </c>
      <c r="L975" s="10">
        <f ca="1">VLOOKUP(C975,Zwangerschapsverlof!$B$66:$B$72,1,1)</f>
        <v>0</v>
      </c>
      <c r="M975" s="10">
        <f ca="1">INDEX(Zwangerschapsverlof!$C$66:$C$72,N975)</f>
        <v>0</v>
      </c>
      <c r="N975" s="89">
        <f ca="1">MATCH(L975,Zwangerschapsverlof!$B$66:$B$72,0)</f>
        <v>1</v>
      </c>
      <c r="O975" s="6">
        <f t="shared" ca="1" si="175"/>
        <v>0</v>
      </c>
      <c r="P975" s="10">
        <f ca="1">VLOOKUP(C975,Zwangerschapsverlof!$B$80:$B$86,1,1)</f>
        <v>0</v>
      </c>
      <c r="Q975" s="10">
        <f ca="1">INDEX(Zwangerschapsverlof!$C$80:$C$86,R975)</f>
        <v>0</v>
      </c>
      <c r="R975" s="89">
        <f ca="1">MATCH(P975,Zwangerschapsverlof!$B$80:$B$86,0)</f>
        <v>1</v>
      </c>
      <c r="S975" s="6">
        <f t="shared" ca="1" si="176"/>
        <v>0</v>
      </c>
      <c r="T975" s="37">
        <f t="shared" ca="1" si="179"/>
        <v>0</v>
      </c>
      <c r="U975" s="49">
        <f t="shared" si="180"/>
        <v>0</v>
      </c>
      <c r="V975" s="37">
        <f ca="1">IF(AND(H975=0,I975=0,O975=1),INDEX(Zwangerschapsverlof!$B$66:$K$72,N975,3+D975),0)</f>
        <v>0</v>
      </c>
      <c r="W975" s="37">
        <f ca="1">IF(AND(H975=0,I975=0,S975=1),INDEX(Zwangerschapsverlof!$B$80:$K$86,R975,3+D975),0)</f>
        <v>0</v>
      </c>
      <c r="X975" s="110">
        <f t="shared" ca="1" si="181"/>
        <v>20</v>
      </c>
    </row>
    <row r="976" spans="2:24">
      <c r="B976" s="48">
        <f t="shared" ref="B976:B1039" ca="1" si="183">C976</f>
        <v>45848</v>
      </c>
      <c r="C976" s="10">
        <f t="shared" ca="1" si="182"/>
        <v>45848</v>
      </c>
      <c r="D976" s="6">
        <f t="shared" ref="D976:D1039" ca="1" si="184">WEEKDAY(C976,11)</f>
        <v>4</v>
      </c>
      <c r="E976" s="10">
        <f ca="1">VLOOKUP(C976,Vakantie!O:O,1,1)</f>
        <v>45843</v>
      </c>
      <c r="F976" s="10">
        <f ca="1">INDEX(Vakantie!P:P,MATCH(E976,Vakantie!O:O,0))</f>
        <v>45886</v>
      </c>
      <c r="G976" s="6" t="str">
        <f ca="1">INDEX(Vakantie!Q:Q,MATCH(E976,Vakantie!O:O,0))</f>
        <v>Zomer</v>
      </c>
      <c r="H976" s="6">
        <f t="shared" ref="H976:H1039" ca="1" si="185">IF(AND(C976&gt;=E976,C976&lt;=F976),1,0)</f>
        <v>1</v>
      </c>
      <c r="I976" s="6">
        <f ca="1">IFERROR(  MIN(1, VLOOKUP(C976,Vakantie!Z:Z,1,0)   ),0)</f>
        <v>0</v>
      </c>
      <c r="J976" s="6">
        <f t="shared" ca="1" si="177"/>
        <v>0</v>
      </c>
      <c r="K976" s="6">
        <f t="shared" si="178"/>
        <v>0</v>
      </c>
      <c r="L976" s="10">
        <f ca="1">VLOOKUP(C976,Zwangerschapsverlof!$B$66:$B$72,1,1)</f>
        <v>0</v>
      </c>
      <c r="M976" s="10">
        <f ca="1">INDEX(Zwangerschapsverlof!$C$66:$C$72,N976)</f>
        <v>0</v>
      </c>
      <c r="N976" s="89">
        <f ca="1">MATCH(L976,Zwangerschapsverlof!$B$66:$B$72,0)</f>
        <v>1</v>
      </c>
      <c r="O976" s="6">
        <f t="shared" ref="O976:O1039" ca="1" si="186">IF(AND(C976&gt;=L976,C976&lt;=M976),1,0)</f>
        <v>0</v>
      </c>
      <c r="P976" s="10">
        <f ca="1">VLOOKUP(C976,Zwangerschapsverlof!$B$80:$B$86,1,1)</f>
        <v>0</v>
      </c>
      <c r="Q976" s="10">
        <f ca="1">INDEX(Zwangerschapsverlof!$C$80:$C$86,R976)</f>
        <v>0</v>
      </c>
      <c r="R976" s="89">
        <f ca="1">MATCH(P976,Zwangerschapsverlof!$B$80:$B$86,0)</f>
        <v>1</v>
      </c>
      <c r="S976" s="6">
        <f t="shared" ref="S976:S1039" ca="1" si="187">IF(AND(C976&gt;=P976,C976&lt;=Q976),1,0)</f>
        <v>0</v>
      </c>
      <c r="T976" s="37">
        <f t="shared" ca="1" si="179"/>
        <v>0</v>
      </c>
      <c r="U976" s="49">
        <f t="shared" si="180"/>
        <v>0</v>
      </c>
      <c r="V976" s="37">
        <f ca="1">IF(AND(H976=0,I976=0,O976=1),INDEX(Zwangerschapsverlof!$B$66:$K$72,N976,3+D976),0)</f>
        <v>0</v>
      </c>
      <c r="W976" s="37">
        <f ca="1">IF(AND(H976=0,I976=0,S976=1),INDEX(Zwangerschapsverlof!$B$80:$K$86,R976,3+D976),0)</f>
        <v>0</v>
      </c>
      <c r="X976" s="110">
        <f t="shared" ca="1" si="181"/>
        <v>20</v>
      </c>
    </row>
    <row r="977" spans="2:24">
      <c r="B977" s="48">
        <f t="shared" ca="1" si="183"/>
        <v>45849</v>
      </c>
      <c r="C977" s="10">
        <f t="shared" ca="1" si="182"/>
        <v>45849</v>
      </c>
      <c r="D977" s="6">
        <f t="shared" ca="1" si="184"/>
        <v>5</v>
      </c>
      <c r="E977" s="10">
        <f ca="1">VLOOKUP(C977,Vakantie!O:O,1,1)</f>
        <v>45843</v>
      </c>
      <c r="F977" s="10">
        <f ca="1">INDEX(Vakantie!P:P,MATCH(E977,Vakantie!O:O,0))</f>
        <v>45886</v>
      </c>
      <c r="G977" s="6" t="str">
        <f ca="1">INDEX(Vakantie!Q:Q,MATCH(E977,Vakantie!O:O,0))</f>
        <v>Zomer</v>
      </c>
      <c r="H977" s="6">
        <f t="shared" ca="1" si="185"/>
        <v>1</v>
      </c>
      <c r="I977" s="6">
        <f ca="1">IFERROR(  MIN(1, VLOOKUP(C977,Vakantie!Z:Z,1,0)   ),0)</f>
        <v>0</v>
      </c>
      <c r="J977" s="6">
        <f t="shared" ca="1" si="177"/>
        <v>0</v>
      </c>
      <c r="K977" s="6">
        <f t="shared" si="178"/>
        <v>0</v>
      </c>
      <c r="L977" s="10">
        <f ca="1">VLOOKUP(C977,Zwangerschapsverlof!$B$66:$B$72,1,1)</f>
        <v>0</v>
      </c>
      <c r="M977" s="10">
        <f ca="1">INDEX(Zwangerschapsverlof!$C$66:$C$72,N977)</f>
        <v>0</v>
      </c>
      <c r="N977" s="89">
        <f ca="1">MATCH(L977,Zwangerschapsverlof!$B$66:$B$72,0)</f>
        <v>1</v>
      </c>
      <c r="O977" s="6">
        <f t="shared" ca="1" si="186"/>
        <v>0</v>
      </c>
      <c r="P977" s="10">
        <f ca="1">VLOOKUP(C977,Zwangerschapsverlof!$B$80:$B$86,1,1)</f>
        <v>0</v>
      </c>
      <c r="Q977" s="10">
        <f ca="1">INDEX(Zwangerschapsverlof!$C$80:$C$86,R977)</f>
        <v>0</v>
      </c>
      <c r="R977" s="89">
        <f ca="1">MATCH(P977,Zwangerschapsverlof!$B$80:$B$86,0)</f>
        <v>1</v>
      </c>
      <c r="S977" s="6">
        <f t="shared" ca="1" si="187"/>
        <v>0</v>
      </c>
      <c r="T977" s="37">
        <f t="shared" ca="1" si="179"/>
        <v>0</v>
      </c>
      <c r="U977" s="49">
        <f t="shared" si="180"/>
        <v>0</v>
      </c>
      <c r="V977" s="37">
        <f ca="1">IF(AND(H977=0,I977=0,O977=1),INDEX(Zwangerschapsverlof!$B$66:$K$72,N977,3+D977),0)</f>
        <v>0</v>
      </c>
      <c r="W977" s="37">
        <f ca="1">IF(AND(H977=0,I977=0,S977=1),INDEX(Zwangerschapsverlof!$B$80:$K$86,R977,3+D977),0)</f>
        <v>0</v>
      </c>
      <c r="X977" s="110">
        <f t="shared" ca="1" si="181"/>
        <v>20</v>
      </c>
    </row>
    <row r="978" spans="2:24">
      <c r="B978" s="48">
        <f t="shared" ca="1" si="183"/>
        <v>45850</v>
      </c>
      <c r="C978" s="10">
        <f t="shared" ca="1" si="182"/>
        <v>45850</v>
      </c>
      <c r="D978" s="6">
        <f t="shared" ca="1" si="184"/>
        <v>6</v>
      </c>
      <c r="E978" s="10">
        <f ca="1">VLOOKUP(C978,Vakantie!O:O,1,1)</f>
        <v>45843</v>
      </c>
      <c r="F978" s="10">
        <f ca="1">INDEX(Vakantie!P:P,MATCH(E978,Vakantie!O:O,0))</f>
        <v>45886</v>
      </c>
      <c r="G978" s="6" t="str">
        <f ca="1">INDEX(Vakantie!Q:Q,MATCH(E978,Vakantie!O:O,0))</f>
        <v>Zomer</v>
      </c>
      <c r="H978" s="6">
        <f t="shared" ca="1" si="185"/>
        <v>1</v>
      </c>
      <c r="I978" s="6">
        <f ca="1">IFERROR(  MIN(1, VLOOKUP(C978,Vakantie!Z:Z,1,0)   ),0)</f>
        <v>0</v>
      </c>
      <c r="J978" s="6">
        <f t="shared" ca="1" si="177"/>
        <v>0</v>
      </c>
      <c r="K978" s="6">
        <f t="shared" si="178"/>
        <v>0</v>
      </c>
      <c r="L978" s="10">
        <f ca="1">VLOOKUP(C978,Zwangerschapsverlof!$B$66:$B$72,1,1)</f>
        <v>0</v>
      </c>
      <c r="M978" s="10">
        <f ca="1">INDEX(Zwangerschapsverlof!$C$66:$C$72,N978)</f>
        <v>0</v>
      </c>
      <c r="N978" s="89">
        <f ca="1">MATCH(L978,Zwangerschapsverlof!$B$66:$B$72,0)</f>
        <v>1</v>
      </c>
      <c r="O978" s="6">
        <f t="shared" ca="1" si="186"/>
        <v>0</v>
      </c>
      <c r="P978" s="10">
        <f ca="1">VLOOKUP(C978,Zwangerschapsverlof!$B$80:$B$86,1,1)</f>
        <v>0</v>
      </c>
      <c r="Q978" s="10">
        <f ca="1">INDEX(Zwangerschapsverlof!$C$80:$C$86,R978)</f>
        <v>0</v>
      </c>
      <c r="R978" s="89">
        <f ca="1">MATCH(P978,Zwangerschapsverlof!$B$80:$B$86,0)</f>
        <v>1</v>
      </c>
      <c r="S978" s="6">
        <f t="shared" ca="1" si="187"/>
        <v>0</v>
      </c>
      <c r="T978" s="37">
        <f t="shared" ca="1" si="179"/>
        <v>0</v>
      </c>
      <c r="U978" s="49">
        <f t="shared" si="180"/>
        <v>0</v>
      </c>
      <c r="V978" s="37">
        <f ca="1">IF(AND(H978=0,I978=0,O978=1),INDEX(Zwangerschapsverlof!$B$66:$K$72,N978,3+D978),0)</f>
        <v>0</v>
      </c>
      <c r="W978" s="37">
        <f ca="1">IF(AND(H978=0,I978=0,S978=1),INDEX(Zwangerschapsverlof!$B$80:$K$86,R978,3+D978),0)</f>
        <v>0</v>
      </c>
      <c r="X978" s="110">
        <f t="shared" ca="1" si="181"/>
        <v>20</v>
      </c>
    </row>
    <row r="979" spans="2:24">
      <c r="B979" s="48">
        <f t="shared" ca="1" si="183"/>
        <v>45851</v>
      </c>
      <c r="C979" s="10">
        <f t="shared" ca="1" si="182"/>
        <v>45851</v>
      </c>
      <c r="D979" s="6">
        <f t="shared" ca="1" si="184"/>
        <v>7</v>
      </c>
      <c r="E979" s="10">
        <f ca="1">VLOOKUP(C979,Vakantie!O:O,1,1)</f>
        <v>45843</v>
      </c>
      <c r="F979" s="10">
        <f ca="1">INDEX(Vakantie!P:P,MATCH(E979,Vakantie!O:O,0))</f>
        <v>45886</v>
      </c>
      <c r="G979" s="6" t="str">
        <f ca="1">INDEX(Vakantie!Q:Q,MATCH(E979,Vakantie!O:O,0))</f>
        <v>Zomer</v>
      </c>
      <c r="H979" s="6">
        <f t="shared" ca="1" si="185"/>
        <v>1</v>
      </c>
      <c r="I979" s="6">
        <f ca="1">IFERROR(  MIN(1, VLOOKUP(C979,Vakantie!Z:Z,1,0)   ),0)</f>
        <v>0</v>
      </c>
      <c r="J979" s="6">
        <f t="shared" ca="1" si="177"/>
        <v>0</v>
      </c>
      <c r="K979" s="6">
        <f t="shared" si="178"/>
        <v>0</v>
      </c>
      <c r="L979" s="10">
        <f ca="1">VLOOKUP(C979,Zwangerschapsverlof!$B$66:$B$72,1,1)</f>
        <v>0</v>
      </c>
      <c r="M979" s="10">
        <f ca="1">INDEX(Zwangerschapsverlof!$C$66:$C$72,N979)</f>
        <v>0</v>
      </c>
      <c r="N979" s="89">
        <f ca="1">MATCH(L979,Zwangerschapsverlof!$B$66:$B$72,0)</f>
        <v>1</v>
      </c>
      <c r="O979" s="6">
        <f t="shared" ca="1" si="186"/>
        <v>0</v>
      </c>
      <c r="P979" s="10">
        <f ca="1">VLOOKUP(C979,Zwangerschapsverlof!$B$80:$B$86,1,1)</f>
        <v>0</v>
      </c>
      <c r="Q979" s="10">
        <f ca="1">INDEX(Zwangerschapsverlof!$C$80:$C$86,R979)</f>
        <v>0</v>
      </c>
      <c r="R979" s="89">
        <f ca="1">MATCH(P979,Zwangerschapsverlof!$B$80:$B$86,0)</f>
        <v>1</v>
      </c>
      <c r="S979" s="6">
        <f t="shared" ca="1" si="187"/>
        <v>0</v>
      </c>
      <c r="T979" s="37">
        <f t="shared" ca="1" si="179"/>
        <v>0</v>
      </c>
      <c r="U979" s="49">
        <f t="shared" si="180"/>
        <v>0</v>
      </c>
      <c r="V979" s="37">
        <f ca="1">IF(AND(H979=0,I979=0,O979=1),INDEX(Zwangerschapsverlof!$B$66:$K$72,N979,3+D979),0)</f>
        <v>0</v>
      </c>
      <c r="W979" s="37">
        <f ca="1">IF(AND(H979=0,I979=0,S979=1),INDEX(Zwangerschapsverlof!$B$80:$K$86,R979,3+D979),0)</f>
        <v>0</v>
      </c>
      <c r="X979" s="110">
        <f t="shared" ca="1" si="181"/>
        <v>20</v>
      </c>
    </row>
    <row r="980" spans="2:24">
      <c r="B980" s="48">
        <f t="shared" ca="1" si="183"/>
        <v>45852</v>
      </c>
      <c r="C980" s="10">
        <f t="shared" ca="1" si="182"/>
        <v>45852</v>
      </c>
      <c r="D980" s="6">
        <f t="shared" ca="1" si="184"/>
        <v>1</v>
      </c>
      <c r="E980" s="10">
        <f ca="1">VLOOKUP(C980,Vakantie!O:O,1,1)</f>
        <v>45843</v>
      </c>
      <c r="F980" s="10">
        <f ca="1">INDEX(Vakantie!P:P,MATCH(E980,Vakantie!O:O,0))</f>
        <v>45886</v>
      </c>
      <c r="G980" s="6" t="str">
        <f ca="1">INDEX(Vakantie!Q:Q,MATCH(E980,Vakantie!O:O,0))</f>
        <v>Zomer</v>
      </c>
      <c r="H980" s="6">
        <f t="shared" ca="1" si="185"/>
        <v>1</v>
      </c>
      <c r="I980" s="6">
        <f ca="1">IFERROR(  MIN(1, VLOOKUP(C980,Vakantie!Z:Z,1,0)   ),0)</f>
        <v>0</v>
      </c>
      <c r="J980" s="6">
        <f t="shared" ca="1" si="177"/>
        <v>0</v>
      </c>
      <c r="K980" s="6">
        <f t="shared" si="178"/>
        <v>0</v>
      </c>
      <c r="L980" s="10">
        <f ca="1">VLOOKUP(C980,Zwangerschapsverlof!$B$66:$B$72,1,1)</f>
        <v>0</v>
      </c>
      <c r="M980" s="10">
        <f ca="1">INDEX(Zwangerschapsverlof!$C$66:$C$72,N980)</f>
        <v>0</v>
      </c>
      <c r="N980" s="89">
        <f ca="1">MATCH(L980,Zwangerschapsverlof!$B$66:$B$72,0)</f>
        <v>1</v>
      </c>
      <c r="O980" s="6">
        <f t="shared" ca="1" si="186"/>
        <v>0</v>
      </c>
      <c r="P980" s="10">
        <f ca="1">VLOOKUP(C980,Zwangerschapsverlof!$B$80:$B$86,1,1)</f>
        <v>0</v>
      </c>
      <c r="Q980" s="10">
        <f ca="1">INDEX(Zwangerschapsverlof!$C$80:$C$86,R980)</f>
        <v>0</v>
      </c>
      <c r="R980" s="89">
        <f ca="1">MATCH(P980,Zwangerschapsverlof!$B$80:$B$86,0)</f>
        <v>1</v>
      </c>
      <c r="S980" s="6">
        <f t="shared" ca="1" si="187"/>
        <v>0</v>
      </c>
      <c r="T980" s="37">
        <f t="shared" ca="1" si="179"/>
        <v>0</v>
      </c>
      <c r="U980" s="49">
        <f t="shared" si="180"/>
        <v>0</v>
      </c>
      <c r="V980" s="37">
        <f ca="1">IF(AND(H980=0,I980=0,O980=1),INDEX(Zwangerschapsverlof!$B$66:$K$72,N980,3+D980),0)</f>
        <v>0</v>
      </c>
      <c r="W980" s="37">
        <f ca="1">IF(AND(H980=0,I980=0,S980=1),INDEX(Zwangerschapsverlof!$B$80:$K$86,R980,3+D980),0)</f>
        <v>0</v>
      </c>
      <c r="X980" s="110">
        <f t="shared" ca="1" si="181"/>
        <v>20</v>
      </c>
    </row>
    <row r="981" spans="2:24">
      <c r="B981" s="48">
        <f t="shared" ca="1" si="183"/>
        <v>45853</v>
      </c>
      <c r="C981" s="10">
        <f t="shared" ca="1" si="182"/>
        <v>45853</v>
      </c>
      <c r="D981" s="6">
        <f t="shared" ca="1" si="184"/>
        <v>2</v>
      </c>
      <c r="E981" s="10">
        <f ca="1">VLOOKUP(C981,Vakantie!O:O,1,1)</f>
        <v>45843</v>
      </c>
      <c r="F981" s="10">
        <f ca="1">INDEX(Vakantie!P:P,MATCH(E981,Vakantie!O:O,0))</f>
        <v>45886</v>
      </c>
      <c r="G981" s="6" t="str">
        <f ca="1">INDEX(Vakantie!Q:Q,MATCH(E981,Vakantie!O:O,0))</f>
        <v>Zomer</v>
      </c>
      <c r="H981" s="6">
        <f t="shared" ca="1" si="185"/>
        <v>1</v>
      </c>
      <c r="I981" s="6">
        <f ca="1">IFERROR(  MIN(1, VLOOKUP(C981,Vakantie!Z:Z,1,0)   ),0)</f>
        <v>0</v>
      </c>
      <c r="J981" s="6">
        <f t="shared" ca="1" si="177"/>
        <v>0</v>
      </c>
      <c r="K981" s="6">
        <f t="shared" si="178"/>
        <v>0</v>
      </c>
      <c r="L981" s="10">
        <f ca="1">VLOOKUP(C981,Zwangerschapsverlof!$B$66:$B$72,1,1)</f>
        <v>0</v>
      </c>
      <c r="M981" s="10">
        <f ca="1">INDEX(Zwangerschapsverlof!$C$66:$C$72,N981)</f>
        <v>0</v>
      </c>
      <c r="N981" s="89">
        <f ca="1">MATCH(L981,Zwangerschapsverlof!$B$66:$B$72,0)</f>
        <v>1</v>
      </c>
      <c r="O981" s="6">
        <f t="shared" ca="1" si="186"/>
        <v>0</v>
      </c>
      <c r="P981" s="10">
        <f ca="1">VLOOKUP(C981,Zwangerschapsverlof!$B$80:$B$86,1,1)</f>
        <v>0</v>
      </c>
      <c r="Q981" s="10">
        <f ca="1">INDEX(Zwangerschapsverlof!$C$80:$C$86,R981)</f>
        <v>0</v>
      </c>
      <c r="R981" s="89">
        <f ca="1">MATCH(P981,Zwangerschapsverlof!$B$80:$B$86,0)</f>
        <v>1</v>
      </c>
      <c r="S981" s="6">
        <f t="shared" ca="1" si="187"/>
        <v>0</v>
      </c>
      <c r="T981" s="37">
        <f t="shared" ca="1" si="179"/>
        <v>0</v>
      </c>
      <c r="U981" s="49">
        <f t="shared" si="180"/>
        <v>0</v>
      </c>
      <c r="V981" s="37">
        <f ca="1">IF(AND(H981=0,I981=0,O981=1),INDEX(Zwangerschapsverlof!$B$66:$K$72,N981,3+D981),0)</f>
        <v>0</v>
      </c>
      <c r="W981" s="37">
        <f ca="1">IF(AND(H981=0,I981=0,S981=1),INDEX(Zwangerschapsverlof!$B$80:$K$86,R981,3+D981),0)</f>
        <v>0</v>
      </c>
      <c r="X981" s="110">
        <f t="shared" ca="1" si="181"/>
        <v>20</v>
      </c>
    </row>
    <row r="982" spans="2:24">
      <c r="B982" s="48">
        <f t="shared" ca="1" si="183"/>
        <v>45854</v>
      </c>
      <c r="C982" s="10">
        <f t="shared" ca="1" si="182"/>
        <v>45854</v>
      </c>
      <c r="D982" s="6">
        <f t="shared" ca="1" si="184"/>
        <v>3</v>
      </c>
      <c r="E982" s="10">
        <f ca="1">VLOOKUP(C982,Vakantie!O:O,1,1)</f>
        <v>45843</v>
      </c>
      <c r="F982" s="10">
        <f ca="1">INDEX(Vakantie!P:P,MATCH(E982,Vakantie!O:O,0))</f>
        <v>45886</v>
      </c>
      <c r="G982" s="6" t="str">
        <f ca="1">INDEX(Vakantie!Q:Q,MATCH(E982,Vakantie!O:O,0))</f>
        <v>Zomer</v>
      </c>
      <c r="H982" s="6">
        <f t="shared" ca="1" si="185"/>
        <v>1</v>
      </c>
      <c r="I982" s="6">
        <f ca="1">IFERROR(  MIN(1, VLOOKUP(C982,Vakantie!Z:Z,1,0)   ),0)</f>
        <v>0</v>
      </c>
      <c r="J982" s="6">
        <f t="shared" ca="1" si="177"/>
        <v>0</v>
      </c>
      <c r="K982" s="6">
        <f t="shared" si="178"/>
        <v>0</v>
      </c>
      <c r="L982" s="10">
        <f ca="1">VLOOKUP(C982,Zwangerschapsverlof!$B$66:$B$72,1,1)</f>
        <v>0</v>
      </c>
      <c r="M982" s="10">
        <f ca="1">INDEX(Zwangerschapsverlof!$C$66:$C$72,N982)</f>
        <v>0</v>
      </c>
      <c r="N982" s="89">
        <f ca="1">MATCH(L982,Zwangerschapsverlof!$B$66:$B$72,0)</f>
        <v>1</v>
      </c>
      <c r="O982" s="6">
        <f t="shared" ca="1" si="186"/>
        <v>0</v>
      </c>
      <c r="P982" s="10">
        <f ca="1">VLOOKUP(C982,Zwangerschapsverlof!$B$80:$B$86,1,1)</f>
        <v>0</v>
      </c>
      <c r="Q982" s="10">
        <f ca="1">INDEX(Zwangerschapsverlof!$C$80:$C$86,R982)</f>
        <v>0</v>
      </c>
      <c r="R982" s="89">
        <f ca="1">MATCH(P982,Zwangerschapsverlof!$B$80:$B$86,0)</f>
        <v>1</v>
      </c>
      <c r="S982" s="6">
        <f t="shared" ca="1" si="187"/>
        <v>0</v>
      </c>
      <c r="T982" s="37">
        <f t="shared" ca="1" si="179"/>
        <v>0</v>
      </c>
      <c r="U982" s="49">
        <f t="shared" si="180"/>
        <v>0</v>
      </c>
      <c r="V982" s="37">
        <f ca="1">IF(AND(H982=0,I982=0,O982=1),INDEX(Zwangerschapsverlof!$B$66:$K$72,N982,3+D982),0)</f>
        <v>0</v>
      </c>
      <c r="W982" s="37">
        <f ca="1">IF(AND(H982=0,I982=0,S982=1),INDEX(Zwangerschapsverlof!$B$80:$K$86,R982,3+D982),0)</f>
        <v>0</v>
      </c>
      <c r="X982" s="110">
        <f t="shared" ca="1" si="181"/>
        <v>20</v>
      </c>
    </row>
    <row r="983" spans="2:24">
      <c r="B983" s="48">
        <f t="shared" ca="1" si="183"/>
        <v>45855</v>
      </c>
      <c r="C983" s="10">
        <f t="shared" ca="1" si="182"/>
        <v>45855</v>
      </c>
      <c r="D983" s="6">
        <f t="shared" ca="1" si="184"/>
        <v>4</v>
      </c>
      <c r="E983" s="10">
        <f ca="1">VLOOKUP(C983,Vakantie!O:O,1,1)</f>
        <v>45843</v>
      </c>
      <c r="F983" s="10">
        <f ca="1">INDEX(Vakantie!P:P,MATCH(E983,Vakantie!O:O,0))</f>
        <v>45886</v>
      </c>
      <c r="G983" s="6" t="str">
        <f ca="1">INDEX(Vakantie!Q:Q,MATCH(E983,Vakantie!O:O,0))</f>
        <v>Zomer</v>
      </c>
      <c r="H983" s="6">
        <f t="shared" ca="1" si="185"/>
        <v>1</v>
      </c>
      <c r="I983" s="6">
        <f ca="1">IFERROR(  MIN(1, VLOOKUP(C983,Vakantie!Z:Z,1,0)   ),0)</f>
        <v>0</v>
      </c>
      <c r="J983" s="6">
        <f t="shared" ca="1" si="177"/>
        <v>0</v>
      </c>
      <c r="K983" s="6">
        <f t="shared" si="178"/>
        <v>0</v>
      </c>
      <c r="L983" s="10">
        <f ca="1">VLOOKUP(C983,Zwangerschapsverlof!$B$66:$B$72,1,1)</f>
        <v>0</v>
      </c>
      <c r="M983" s="10">
        <f ca="1">INDEX(Zwangerschapsverlof!$C$66:$C$72,N983)</f>
        <v>0</v>
      </c>
      <c r="N983" s="89">
        <f ca="1">MATCH(L983,Zwangerschapsverlof!$B$66:$B$72,0)</f>
        <v>1</v>
      </c>
      <c r="O983" s="6">
        <f t="shared" ca="1" si="186"/>
        <v>0</v>
      </c>
      <c r="P983" s="10">
        <f ca="1">VLOOKUP(C983,Zwangerschapsverlof!$B$80:$B$86,1,1)</f>
        <v>0</v>
      </c>
      <c r="Q983" s="10">
        <f ca="1">INDEX(Zwangerschapsverlof!$C$80:$C$86,R983)</f>
        <v>0</v>
      </c>
      <c r="R983" s="89">
        <f ca="1">MATCH(P983,Zwangerschapsverlof!$B$80:$B$86,0)</f>
        <v>1</v>
      </c>
      <c r="S983" s="6">
        <f t="shared" ca="1" si="187"/>
        <v>0</v>
      </c>
      <c r="T983" s="37">
        <f t="shared" ca="1" si="179"/>
        <v>0</v>
      </c>
      <c r="U983" s="49">
        <f t="shared" si="180"/>
        <v>0</v>
      </c>
      <c r="V983" s="37">
        <f ca="1">IF(AND(H983=0,I983=0,O983=1),INDEX(Zwangerschapsverlof!$B$66:$K$72,N983,3+D983),0)</f>
        <v>0</v>
      </c>
      <c r="W983" s="37">
        <f ca="1">IF(AND(H983=0,I983=0,S983=1),INDEX(Zwangerschapsverlof!$B$80:$K$86,R983,3+D983),0)</f>
        <v>0</v>
      </c>
      <c r="X983" s="110">
        <f t="shared" ca="1" si="181"/>
        <v>20</v>
      </c>
    </row>
    <row r="984" spans="2:24">
      <c r="B984" s="48">
        <f t="shared" ca="1" si="183"/>
        <v>45856</v>
      </c>
      <c r="C984" s="10">
        <f t="shared" ca="1" si="182"/>
        <v>45856</v>
      </c>
      <c r="D984" s="6">
        <f t="shared" ca="1" si="184"/>
        <v>5</v>
      </c>
      <c r="E984" s="10">
        <f ca="1">VLOOKUP(C984,Vakantie!O:O,1,1)</f>
        <v>45843</v>
      </c>
      <c r="F984" s="10">
        <f ca="1">INDEX(Vakantie!P:P,MATCH(E984,Vakantie!O:O,0))</f>
        <v>45886</v>
      </c>
      <c r="G984" s="6" t="str">
        <f ca="1">INDEX(Vakantie!Q:Q,MATCH(E984,Vakantie!O:O,0))</f>
        <v>Zomer</v>
      </c>
      <c r="H984" s="6">
        <f t="shared" ca="1" si="185"/>
        <v>1</v>
      </c>
      <c r="I984" s="6">
        <f ca="1">IFERROR(  MIN(1, VLOOKUP(C984,Vakantie!Z:Z,1,0)   ),0)</f>
        <v>0</v>
      </c>
      <c r="J984" s="6">
        <f t="shared" ca="1" si="177"/>
        <v>0</v>
      </c>
      <c r="K984" s="6">
        <f t="shared" si="178"/>
        <v>0</v>
      </c>
      <c r="L984" s="10">
        <f ca="1">VLOOKUP(C984,Zwangerschapsverlof!$B$66:$B$72,1,1)</f>
        <v>0</v>
      </c>
      <c r="M984" s="10">
        <f ca="1">INDEX(Zwangerschapsverlof!$C$66:$C$72,N984)</f>
        <v>0</v>
      </c>
      <c r="N984" s="89">
        <f ca="1">MATCH(L984,Zwangerschapsverlof!$B$66:$B$72,0)</f>
        <v>1</v>
      </c>
      <c r="O984" s="6">
        <f t="shared" ca="1" si="186"/>
        <v>0</v>
      </c>
      <c r="P984" s="10">
        <f ca="1">VLOOKUP(C984,Zwangerschapsverlof!$B$80:$B$86,1,1)</f>
        <v>0</v>
      </c>
      <c r="Q984" s="10">
        <f ca="1">INDEX(Zwangerschapsverlof!$C$80:$C$86,R984)</f>
        <v>0</v>
      </c>
      <c r="R984" s="89">
        <f ca="1">MATCH(P984,Zwangerschapsverlof!$B$80:$B$86,0)</f>
        <v>1</v>
      </c>
      <c r="S984" s="6">
        <f t="shared" ca="1" si="187"/>
        <v>0</v>
      </c>
      <c r="T984" s="37">
        <f t="shared" ca="1" si="179"/>
        <v>0</v>
      </c>
      <c r="U984" s="49">
        <f t="shared" si="180"/>
        <v>0</v>
      </c>
      <c r="V984" s="37">
        <f ca="1">IF(AND(H984=0,I984=0,O984=1),INDEX(Zwangerschapsverlof!$B$66:$K$72,N984,3+D984),0)</f>
        <v>0</v>
      </c>
      <c r="W984" s="37">
        <f ca="1">IF(AND(H984=0,I984=0,S984=1),INDEX(Zwangerschapsverlof!$B$80:$K$86,R984,3+D984),0)</f>
        <v>0</v>
      </c>
      <c r="X984" s="110">
        <f t="shared" ca="1" si="181"/>
        <v>20</v>
      </c>
    </row>
    <row r="985" spans="2:24">
      <c r="B985" s="48">
        <f t="shared" ca="1" si="183"/>
        <v>45857</v>
      </c>
      <c r="C985" s="10">
        <f t="shared" ca="1" si="182"/>
        <v>45857</v>
      </c>
      <c r="D985" s="6">
        <f t="shared" ca="1" si="184"/>
        <v>6</v>
      </c>
      <c r="E985" s="10">
        <f ca="1">VLOOKUP(C985,Vakantie!O:O,1,1)</f>
        <v>45843</v>
      </c>
      <c r="F985" s="10">
        <f ca="1">INDEX(Vakantie!P:P,MATCH(E985,Vakantie!O:O,0))</f>
        <v>45886</v>
      </c>
      <c r="G985" s="6" t="str">
        <f ca="1">INDEX(Vakantie!Q:Q,MATCH(E985,Vakantie!O:O,0))</f>
        <v>Zomer</v>
      </c>
      <c r="H985" s="6">
        <f t="shared" ca="1" si="185"/>
        <v>1</v>
      </c>
      <c r="I985" s="6">
        <f ca="1">IFERROR(  MIN(1, VLOOKUP(C985,Vakantie!Z:Z,1,0)   ),0)</f>
        <v>0</v>
      </c>
      <c r="J985" s="6">
        <f t="shared" ca="1" si="177"/>
        <v>0</v>
      </c>
      <c r="K985" s="6">
        <f t="shared" si="178"/>
        <v>0</v>
      </c>
      <c r="L985" s="10">
        <f ca="1">VLOOKUP(C985,Zwangerschapsverlof!$B$66:$B$72,1,1)</f>
        <v>0</v>
      </c>
      <c r="M985" s="10">
        <f ca="1">INDEX(Zwangerschapsverlof!$C$66:$C$72,N985)</f>
        <v>0</v>
      </c>
      <c r="N985" s="89">
        <f ca="1">MATCH(L985,Zwangerschapsverlof!$B$66:$B$72,0)</f>
        <v>1</v>
      </c>
      <c r="O985" s="6">
        <f t="shared" ca="1" si="186"/>
        <v>0</v>
      </c>
      <c r="P985" s="10">
        <f ca="1">VLOOKUP(C985,Zwangerschapsverlof!$B$80:$B$86,1,1)</f>
        <v>0</v>
      </c>
      <c r="Q985" s="10">
        <f ca="1">INDEX(Zwangerschapsverlof!$C$80:$C$86,R985)</f>
        <v>0</v>
      </c>
      <c r="R985" s="89">
        <f ca="1">MATCH(P985,Zwangerschapsverlof!$B$80:$B$86,0)</f>
        <v>1</v>
      </c>
      <c r="S985" s="6">
        <f t="shared" ca="1" si="187"/>
        <v>0</v>
      </c>
      <c r="T985" s="37">
        <f t="shared" ca="1" si="179"/>
        <v>0</v>
      </c>
      <c r="U985" s="49">
        <f t="shared" si="180"/>
        <v>0</v>
      </c>
      <c r="V985" s="37">
        <f ca="1">IF(AND(H985=0,I985=0,O985=1),INDEX(Zwangerschapsverlof!$B$66:$K$72,N985,3+D985),0)</f>
        <v>0</v>
      </c>
      <c r="W985" s="37">
        <f ca="1">IF(AND(H985=0,I985=0,S985=1),INDEX(Zwangerschapsverlof!$B$80:$K$86,R985,3+D985),0)</f>
        <v>0</v>
      </c>
      <c r="X985" s="110">
        <f t="shared" ca="1" si="181"/>
        <v>20</v>
      </c>
    </row>
    <row r="986" spans="2:24">
      <c r="B986" s="48">
        <f t="shared" ca="1" si="183"/>
        <v>45858</v>
      </c>
      <c r="C986" s="10">
        <f t="shared" ca="1" si="182"/>
        <v>45858</v>
      </c>
      <c r="D986" s="6">
        <f t="shared" ca="1" si="184"/>
        <v>7</v>
      </c>
      <c r="E986" s="10">
        <f ca="1">VLOOKUP(C986,Vakantie!O:O,1,1)</f>
        <v>45843</v>
      </c>
      <c r="F986" s="10">
        <f ca="1">INDEX(Vakantie!P:P,MATCH(E986,Vakantie!O:O,0))</f>
        <v>45886</v>
      </c>
      <c r="G986" s="6" t="str">
        <f ca="1">INDEX(Vakantie!Q:Q,MATCH(E986,Vakantie!O:O,0))</f>
        <v>Zomer</v>
      </c>
      <c r="H986" s="6">
        <f t="shared" ca="1" si="185"/>
        <v>1</v>
      </c>
      <c r="I986" s="6">
        <f ca="1">IFERROR(  MIN(1, VLOOKUP(C986,Vakantie!Z:Z,1,0)   ),0)</f>
        <v>0</v>
      </c>
      <c r="J986" s="6">
        <f t="shared" ca="1" si="177"/>
        <v>0</v>
      </c>
      <c r="K986" s="6">
        <f t="shared" si="178"/>
        <v>0</v>
      </c>
      <c r="L986" s="10">
        <f ca="1">VLOOKUP(C986,Zwangerschapsverlof!$B$66:$B$72,1,1)</f>
        <v>0</v>
      </c>
      <c r="M986" s="10">
        <f ca="1">INDEX(Zwangerschapsverlof!$C$66:$C$72,N986)</f>
        <v>0</v>
      </c>
      <c r="N986" s="89">
        <f ca="1">MATCH(L986,Zwangerschapsverlof!$B$66:$B$72,0)</f>
        <v>1</v>
      </c>
      <c r="O986" s="6">
        <f t="shared" ca="1" si="186"/>
        <v>0</v>
      </c>
      <c r="P986" s="10">
        <f ca="1">VLOOKUP(C986,Zwangerschapsverlof!$B$80:$B$86,1,1)</f>
        <v>0</v>
      </c>
      <c r="Q986" s="10">
        <f ca="1">INDEX(Zwangerschapsverlof!$C$80:$C$86,R986)</f>
        <v>0</v>
      </c>
      <c r="R986" s="89">
        <f ca="1">MATCH(P986,Zwangerschapsverlof!$B$80:$B$86,0)</f>
        <v>1</v>
      </c>
      <c r="S986" s="6">
        <f t="shared" ca="1" si="187"/>
        <v>0</v>
      </c>
      <c r="T986" s="37">
        <f t="shared" ca="1" si="179"/>
        <v>0</v>
      </c>
      <c r="U986" s="49">
        <f t="shared" si="180"/>
        <v>0</v>
      </c>
      <c r="V986" s="37">
        <f ca="1">IF(AND(H986=0,I986=0,O986=1),INDEX(Zwangerschapsverlof!$B$66:$K$72,N986,3+D986),0)</f>
        <v>0</v>
      </c>
      <c r="W986" s="37">
        <f ca="1">IF(AND(H986=0,I986=0,S986=1),INDEX(Zwangerschapsverlof!$B$80:$K$86,R986,3+D986),0)</f>
        <v>0</v>
      </c>
      <c r="X986" s="110">
        <f t="shared" ca="1" si="181"/>
        <v>20</v>
      </c>
    </row>
    <row r="987" spans="2:24">
      <c r="B987" s="48">
        <f t="shared" ca="1" si="183"/>
        <v>45859</v>
      </c>
      <c r="C987" s="10">
        <f t="shared" ca="1" si="182"/>
        <v>45859</v>
      </c>
      <c r="D987" s="6">
        <f t="shared" ca="1" si="184"/>
        <v>1</v>
      </c>
      <c r="E987" s="10">
        <f ca="1">VLOOKUP(C987,Vakantie!O:O,1,1)</f>
        <v>45843</v>
      </c>
      <c r="F987" s="10">
        <f ca="1">INDEX(Vakantie!P:P,MATCH(E987,Vakantie!O:O,0))</f>
        <v>45886</v>
      </c>
      <c r="G987" s="6" t="str">
        <f ca="1">INDEX(Vakantie!Q:Q,MATCH(E987,Vakantie!O:O,0))</f>
        <v>Zomer</v>
      </c>
      <c r="H987" s="6">
        <f t="shared" ca="1" si="185"/>
        <v>1</v>
      </c>
      <c r="I987" s="6">
        <f ca="1">IFERROR(  MIN(1, VLOOKUP(C987,Vakantie!Z:Z,1,0)   ),0)</f>
        <v>0</v>
      </c>
      <c r="J987" s="6">
        <f t="shared" ca="1" si="177"/>
        <v>0</v>
      </c>
      <c r="K987" s="6">
        <f t="shared" si="178"/>
        <v>0</v>
      </c>
      <c r="L987" s="10">
        <f ca="1">VLOOKUP(C987,Zwangerschapsverlof!$B$66:$B$72,1,1)</f>
        <v>0</v>
      </c>
      <c r="M987" s="10">
        <f ca="1">INDEX(Zwangerschapsverlof!$C$66:$C$72,N987)</f>
        <v>0</v>
      </c>
      <c r="N987" s="89">
        <f ca="1">MATCH(L987,Zwangerschapsverlof!$B$66:$B$72,0)</f>
        <v>1</v>
      </c>
      <c r="O987" s="6">
        <f t="shared" ca="1" si="186"/>
        <v>0</v>
      </c>
      <c r="P987" s="10">
        <f ca="1">VLOOKUP(C987,Zwangerschapsverlof!$B$80:$B$86,1,1)</f>
        <v>0</v>
      </c>
      <c r="Q987" s="10">
        <f ca="1">INDEX(Zwangerschapsverlof!$C$80:$C$86,R987)</f>
        <v>0</v>
      </c>
      <c r="R987" s="89">
        <f ca="1">MATCH(P987,Zwangerschapsverlof!$B$80:$B$86,0)</f>
        <v>1</v>
      </c>
      <c r="S987" s="6">
        <f t="shared" ca="1" si="187"/>
        <v>0</v>
      </c>
      <c r="T987" s="37">
        <f t="shared" ca="1" si="179"/>
        <v>0</v>
      </c>
      <c r="U987" s="49">
        <f t="shared" si="180"/>
        <v>0</v>
      </c>
      <c r="V987" s="37">
        <f ca="1">IF(AND(H987=0,I987=0,O987=1),INDEX(Zwangerschapsverlof!$B$66:$K$72,N987,3+D987),0)</f>
        <v>0</v>
      </c>
      <c r="W987" s="37">
        <f ca="1">IF(AND(H987=0,I987=0,S987=1),INDEX(Zwangerschapsverlof!$B$80:$K$86,R987,3+D987),0)</f>
        <v>0</v>
      </c>
      <c r="X987" s="110">
        <f t="shared" ca="1" si="181"/>
        <v>20</v>
      </c>
    </row>
    <row r="988" spans="2:24">
      <c r="B988" s="48">
        <f t="shared" ca="1" si="183"/>
        <v>45860</v>
      </c>
      <c r="C988" s="10">
        <f t="shared" ca="1" si="182"/>
        <v>45860</v>
      </c>
      <c r="D988" s="6">
        <f t="shared" ca="1" si="184"/>
        <v>2</v>
      </c>
      <c r="E988" s="10">
        <f ca="1">VLOOKUP(C988,Vakantie!O:O,1,1)</f>
        <v>45843</v>
      </c>
      <c r="F988" s="10">
        <f ca="1">INDEX(Vakantie!P:P,MATCH(E988,Vakantie!O:O,0))</f>
        <v>45886</v>
      </c>
      <c r="G988" s="6" t="str">
        <f ca="1">INDEX(Vakantie!Q:Q,MATCH(E988,Vakantie!O:O,0))</f>
        <v>Zomer</v>
      </c>
      <c r="H988" s="6">
        <f t="shared" ca="1" si="185"/>
        <v>1</v>
      </c>
      <c r="I988" s="6">
        <f ca="1">IFERROR(  MIN(1, VLOOKUP(C988,Vakantie!Z:Z,1,0)   ),0)</f>
        <v>0</v>
      </c>
      <c r="J988" s="6">
        <f t="shared" ca="1" si="177"/>
        <v>0</v>
      </c>
      <c r="K988" s="6">
        <f t="shared" si="178"/>
        <v>0</v>
      </c>
      <c r="L988" s="10">
        <f ca="1">VLOOKUP(C988,Zwangerschapsverlof!$B$66:$B$72,1,1)</f>
        <v>0</v>
      </c>
      <c r="M988" s="10">
        <f ca="1">INDEX(Zwangerschapsverlof!$C$66:$C$72,N988)</f>
        <v>0</v>
      </c>
      <c r="N988" s="89">
        <f ca="1">MATCH(L988,Zwangerschapsverlof!$B$66:$B$72,0)</f>
        <v>1</v>
      </c>
      <c r="O988" s="6">
        <f t="shared" ca="1" si="186"/>
        <v>0</v>
      </c>
      <c r="P988" s="10">
        <f ca="1">VLOOKUP(C988,Zwangerschapsverlof!$B$80:$B$86,1,1)</f>
        <v>0</v>
      </c>
      <c r="Q988" s="10">
        <f ca="1">INDEX(Zwangerschapsverlof!$C$80:$C$86,R988)</f>
        <v>0</v>
      </c>
      <c r="R988" s="89">
        <f ca="1">MATCH(P988,Zwangerschapsverlof!$B$80:$B$86,0)</f>
        <v>1</v>
      </c>
      <c r="S988" s="6">
        <f t="shared" ca="1" si="187"/>
        <v>0</v>
      </c>
      <c r="T988" s="37">
        <f t="shared" ca="1" si="179"/>
        <v>0</v>
      </c>
      <c r="U988" s="49">
        <f t="shared" si="180"/>
        <v>0</v>
      </c>
      <c r="V988" s="37">
        <f ca="1">IF(AND(H988=0,I988=0,O988=1),INDEX(Zwangerschapsverlof!$B$66:$K$72,N988,3+D988),0)</f>
        <v>0</v>
      </c>
      <c r="W988" s="37">
        <f ca="1">IF(AND(H988=0,I988=0,S988=1),INDEX(Zwangerschapsverlof!$B$80:$K$86,R988,3+D988),0)</f>
        <v>0</v>
      </c>
      <c r="X988" s="110">
        <f t="shared" ca="1" si="181"/>
        <v>20</v>
      </c>
    </row>
    <row r="989" spans="2:24">
      <c r="B989" s="48">
        <f t="shared" ca="1" si="183"/>
        <v>45861</v>
      </c>
      <c r="C989" s="10">
        <f t="shared" ca="1" si="182"/>
        <v>45861</v>
      </c>
      <c r="D989" s="6">
        <f t="shared" ca="1" si="184"/>
        <v>3</v>
      </c>
      <c r="E989" s="10">
        <f ca="1">VLOOKUP(C989,Vakantie!O:O,1,1)</f>
        <v>45843</v>
      </c>
      <c r="F989" s="10">
        <f ca="1">INDEX(Vakantie!P:P,MATCH(E989,Vakantie!O:O,0))</f>
        <v>45886</v>
      </c>
      <c r="G989" s="6" t="str">
        <f ca="1">INDEX(Vakantie!Q:Q,MATCH(E989,Vakantie!O:O,0))</f>
        <v>Zomer</v>
      </c>
      <c r="H989" s="6">
        <f t="shared" ca="1" si="185"/>
        <v>1</v>
      </c>
      <c r="I989" s="6">
        <f ca="1">IFERROR(  MIN(1, VLOOKUP(C989,Vakantie!Z:Z,1,0)   ),0)</f>
        <v>0</v>
      </c>
      <c r="J989" s="6">
        <f t="shared" ca="1" si="177"/>
        <v>0</v>
      </c>
      <c r="K989" s="6">
        <f t="shared" si="178"/>
        <v>0</v>
      </c>
      <c r="L989" s="10">
        <f ca="1">VLOOKUP(C989,Zwangerschapsverlof!$B$66:$B$72,1,1)</f>
        <v>0</v>
      </c>
      <c r="M989" s="10">
        <f ca="1">INDEX(Zwangerschapsverlof!$C$66:$C$72,N989)</f>
        <v>0</v>
      </c>
      <c r="N989" s="89">
        <f ca="1">MATCH(L989,Zwangerschapsverlof!$B$66:$B$72,0)</f>
        <v>1</v>
      </c>
      <c r="O989" s="6">
        <f t="shared" ca="1" si="186"/>
        <v>0</v>
      </c>
      <c r="P989" s="10">
        <f ca="1">VLOOKUP(C989,Zwangerschapsverlof!$B$80:$B$86,1,1)</f>
        <v>0</v>
      </c>
      <c r="Q989" s="10">
        <f ca="1">INDEX(Zwangerschapsverlof!$C$80:$C$86,R989)</f>
        <v>0</v>
      </c>
      <c r="R989" s="89">
        <f ca="1">MATCH(P989,Zwangerschapsverlof!$B$80:$B$86,0)</f>
        <v>1</v>
      </c>
      <c r="S989" s="6">
        <f t="shared" ca="1" si="187"/>
        <v>0</v>
      </c>
      <c r="T989" s="37">
        <f t="shared" ca="1" si="179"/>
        <v>0</v>
      </c>
      <c r="U989" s="49">
        <f t="shared" si="180"/>
        <v>0</v>
      </c>
      <c r="V989" s="37">
        <f ca="1">IF(AND(H989=0,I989=0,O989=1),INDEX(Zwangerschapsverlof!$B$66:$K$72,N989,3+D989),0)</f>
        <v>0</v>
      </c>
      <c r="W989" s="37">
        <f ca="1">IF(AND(H989=0,I989=0,S989=1),INDEX(Zwangerschapsverlof!$B$80:$K$86,R989,3+D989),0)</f>
        <v>0</v>
      </c>
      <c r="X989" s="110">
        <f t="shared" ca="1" si="181"/>
        <v>20</v>
      </c>
    </row>
    <row r="990" spans="2:24">
      <c r="B990" s="48">
        <f t="shared" ca="1" si="183"/>
        <v>45862</v>
      </c>
      <c r="C990" s="10">
        <f t="shared" ca="1" si="182"/>
        <v>45862</v>
      </c>
      <c r="D990" s="6">
        <f t="shared" ca="1" si="184"/>
        <v>4</v>
      </c>
      <c r="E990" s="10">
        <f ca="1">VLOOKUP(C990,Vakantie!O:O,1,1)</f>
        <v>45843</v>
      </c>
      <c r="F990" s="10">
        <f ca="1">INDEX(Vakantie!P:P,MATCH(E990,Vakantie!O:O,0))</f>
        <v>45886</v>
      </c>
      <c r="G990" s="6" t="str">
        <f ca="1">INDEX(Vakantie!Q:Q,MATCH(E990,Vakantie!O:O,0))</f>
        <v>Zomer</v>
      </c>
      <c r="H990" s="6">
        <f t="shared" ca="1" si="185"/>
        <v>1</v>
      </c>
      <c r="I990" s="6">
        <f ca="1">IFERROR(  MIN(1, VLOOKUP(C990,Vakantie!Z:Z,1,0)   ),0)</f>
        <v>0</v>
      </c>
      <c r="J990" s="6">
        <f t="shared" ca="1" si="177"/>
        <v>0</v>
      </c>
      <c r="K990" s="6">
        <f t="shared" si="178"/>
        <v>0</v>
      </c>
      <c r="L990" s="10">
        <f ca="1">VLOOKUP(C990,Zwangerschapsverlof!$B$66:$B$72,1,1)</f>
        <v>0</v>
      </c>
      <c r="M990" s="10">
        <f ca="1">INDEX(Zwangerschapsverlof!$C$66:$C$72,N990)</f>
        <v>0</v>
      </c>
      <c r="N990" s="89">
        <f ca="1">MATCH(L990,Zwangerschapsverlof!$B$66:$B$72,0)</f>
        <v>1</v>
      </c>
      <c r="O990" s="6">
        <f t="shared" ca="1" si="186"/>
        <v>0</v>
      </c>
      <c r="P990" s="10">
        <f ca="1">VLOOKUP(C990,Zwangerschapsverlof!$B$80:$B$86,1,1)</f>
        <v>0</v>
      </c>
      <c r="Q990" s="10">
        <f ca="1">INDEX(Zwangerschapsverlof!$C$80:$C$86,R990)</f>
        <v>0</v>
      </c>
      <c r="R990" s="89">
        <f ca="1">MATCH(P990,Zwangerschapsverlof!$B$80:$B$86,0)</f>
        <v>1</v>
      </c>
      <c r="S990" s="6">
        <f t="shared" ca="1" si="187"/>
        <v>0</v>
      </c>
      <c r="T990" s="37">
        <f t="shared" ca="1" si="179"/>
        <v>0</v>
      </c>
      <c r="U990" s="49">
        <f t="shared" si="180"/>
        <v>0</v>
      </c>
      <c r="V990" s="37">
        <f ca="1">IF(AND(H990=0,I990=0,O990=1),INDEX(Zwangerschapsverlof!$B$66:$K$72,N990,3+D990),0)</f>
        <v>0</v>
      </c>
      <c r="W990" s="37">
        <f ca="1">IF(AND(H990=0,I990=0,S990=1),INDEX(Zwangerschapsverlof!$B$80:$K$86,R990,3+D990),0)</f>
        <v>0</v>
      </c>
      <c r="X990" s="110">
        <f t="shared" ca="1" si="181"/>
        <v>20</v>
      </c>
    </row>
    <row r="991" spans="2:24">
      <c r="B991" s="48">
        <f t="shared" ca="1" si="183"/>
        <v>45863</v>
      </c>
      <c r="C991" s="10">
        <f t="shared" ca="1" si="182"/>
        <v>45863</v>
      </c>
      <c r="D991" s="6">
        <f t="shared" ca="1" si="184"/>
        <v>5</v>
      </c>
      <c r="E991" s="10">
        <f ca="1">VLOOKUP(C991,Vakantie!O:O,1,1)</f>
        <v>45843</v>
      </c>
      <c r="F991" s="10">
        <f ca="1">INDEX(Vakantie!P:P,MATCH(E991,Vakantie!O:O,0))</f>
        <v>45886</v>
      </c>
      <c r="G991" s="6" t="str">
        <f ca="1">INDEX(Vakantie!Q:Q,MATCH(E991,Vakantie!O:O,0))</f>
        <v>Zomer</v>
      </c>
      <c r="H991" s="6">
        <f t="shared" ca="1" si="185"/>
        <v>1</v>
      </c>
      <c r="I991" s="6">
        <f ca="1">IFERROR(  MIN(1, VLOOKUP(C991,Vakantie!Z:Z,1,0)   ),0)</f>
        <v>0</v>
      </c>
      <c r="J991" s="6">
        <f t="shared" ca="1" si="177"/>
        <v>0</v>
      </c>
      <c r="K991" s="6">
        <f t="shared" si="178"/>
        <v>0</v>
      </c>
      <c r="L991" s="10">
        <f ca="1">VLOOKUP(C991,Zwangerschapsverlof!$B$66:$B$72,1,1)</f>
        <v>0</v>
      </c>
      <c r="M991" s="10">
        <f ca="1">INDEX(Zwangerschapsverlof!$C$66:$C$72,N991)</f>
        <v>0</v>
      </c>
      <c r="N991" s="89">
        <f ca="1">MATCH(L991,Zwangerschapsverlof!$B$66:$B$72,0)</f>
        <v>1</v>
      </c>
      <c r="O991" s="6">
        <f t="shared" ca="1" si="186"/>
        <v>0</v>
      </c>
      <c r="P991" s="10">
        <f ca="1">VLOOKUP(C991,Zwangerschapsverlof!$B$80:$B$86,1,1)</f>
        <v>0</v>
      </c>
      <c r="Q991" s="10">
        <f ca="1">INDEX(Zwangerschapsverlof!$C$80:$C$86,R991)</f>
        <v>0</v>
      </c>
      <c r="R991" s="89">
        <f ca="1">MATCH(P991,Zwangerschapsverlof!$B$80:$B$86,0)</f>
        <v>1</v>
      </c>
      <c r="S991" s="6">
        <f t="shared" ca="1" si="187"/>
        <v>0</v>
      </c>
      <c r="T991" s="37">
        <f t="shared" ca="1" si="179"/>
        <v>0</v>
      </c>
      <c r="U991" s="49">
        <f t="shared" si="180"/>
        <v>0</v>
      </c>
      <c r="V991" s="37">
        <f ca="1">IF(AND(H991=0,I991=0,O991=1),INDEX(Zwangerschapsverlof!$B$66:$K$72,N991,3+D991),0)</f>
        <v>0</v>
      </c>
      <c r="W991" s="37">
        <f ca="1">IF(AND(H991=0,I991=0,S991=1),INDEX(Zwangerschapsverlof!$B$80:$K$86,R991,3+D991),0)</f>
        <v>0</v>
      </c>
      <c r="X991" s="110">
        <f t="shared" ca="1" si="181"/>
        <v>20</v>
      </c>
    </row>
    <row r="992" spans="2:24">
      <c r="B992" s="48">
        <f t="shared" ca="1" si="183"/>
        <v>45864</v>
      </c>
      <c r="C992" s="10">
        <f t="shared" ca="1" si="182"/>
        <v>45864</v>
      </c>
      <c r="D992" s="6">
        <f t="shared" ca="1" si="184"/>
        <v>6</v>
      </c>
      <c r="E992" s="10">
        <f ca="1">VLOOKUP(C992,Vakantie!O:O,1,1)</f>
        <v>45843</v>
      </c>
      <c r="F992" s="10">
        <f ca="1">INDEX(Vakantie!P:P,MATCH(E992,Vakantie!O:O,0))</f>
        <v>45886</v>
      </c>
      <c r="G992" s="6" t="str">
        <f ca="1">INDEX(Vakantie!Q:Q,MATCH(E992,Vakantie!O:O,0))</f>
        <v>Zomer</v>
      </c>
      <c r="H992" s="6">
        <f t="shared" ca="1" si="185"/>
        <v>1</v>
      </c>
      <c r="I992" s="6">
        <f ca="1">IFERROR(  MIN(1, VLOOKUP(C992,Vakantie!Z:Z,1,0)   ),0)</f>
        <v>0</v>
      </c>
      <c r="J992" s="6">
        <f t="shared" ca="1" si="177"/>
        <v>0</v>
      </c>
      <c r="K992" s="6">
        <f t="shared" si="178"/>
        <v>0</v>
      </c>
      <c r="L992" s="10">
        <f ca="1">VLOOKUP(C992,Zwangerschapsverlof!$B$66:$B$72,1,1)</f>
        <v>0</v>
      </c>
      <c r="M992" s="10">
        <f ca="1">INDEX(Zwangerschapsverlof!$C$66:$C$72,N992)</f>
        <v>0</v>
      </c>
      <c r="N992" s="89">
        <f ca="1">MATCH(L992,Zwangerschapsverlof!$B$66:$B$72,0)</f>
        <v>1</v>
      </c>
      <c r="O992" s="6">
        <f t="shared" ca="1" si="186"/>
        <v>0</v>
      </c>
      <c r="P992" s="10">
        <f ca="1">VLOOKUP(C992,Zwangerschapsverlof!$B$80:$B$86,1,1)</f>
        <v>0</v>
      </c>
      <c r="Q992" s="10">
        <f ca="1">INDEX(Zwangerschapsverlof!$C$80:$C$86,R992)</f>
        <v>0</v>
      </c>
      <c r="R992" s="89">
        <f ca="1">MATCH(P992,Zwangerschapsverlof!$B$80:$B$86,0)</f>
        <v>1</v>
      </c>
      <c r="S992" s="6">
        <f t="shared" ca="1" si="187"/>
        <v>0</v>
      </c>
      <c r="T992" s="37">
        <f t="shared" ca="1" si="179"/>
        <v>0</v>
      </c>
      <c r="U992" s="49">
        <f t="shared" si="180"/>
        <v>0</v>
      </c>
      <c r="V992" s="37">
        <f ca="1">IF(AND(H992=0,I992=0,O992=1),INDEX(Zwangerschapsverlof!$B$66:$K$72,N992,3+D992),0)</f>
        <v>0</v>
      </c>
      <c r="W992" s="37">
        <f ca="1">IF(AND(H992=0,I992=0,S992=1),INDEX(Zwangerschapsverlof!$B$80:$K$86,R992,3+D992),0)</f>
        <v>0</v>
      </c>
      <c r="X992" s="110">
        <f t="shared" ca="1" si="181"/>
        <v>20</v>
      </c>
    </row>
    <row r="993" spans="2:24">
      <c r="B993" s="48">
        <f t="shared" ca="1" si="183"/>
        <v>45865</v>
      </c>
      <c r="C993" s="10">
        <f t="shared" ca="1" si="182"/>
        <v>45865</v>
      </c>
      <c r="D993" s="6">
        <f t="shared" ca="1" si="184"/>
        <v>7</v>
      </c>
      <c r="E993" s="10">
        <f ca="1">VLOOKUP(C993,Vakantie!O:O,1,1)</f>
        <v>45843</v>
      </c>
      <c r="F993" s="10">
        <f ca="1">INDEX(Vakantie!P:P,MATCH(E993,Vakantie!O:O,0))</f>
        <v>45886</v>
      </c>
      <c r="G993" s="6" t="str">
        <f ca="1">INDEX(Vakantie!Q:Q,MATCH(E993,Vakantie!O:O,0))</f>
        <v>Zomer</v>
      </c>
      <c r="H993" s="6">
        <f t="shared" ca="1" si="185"/>
        <v>1</v>
      </c>
      <c r="I993" s="6">
        <f ca="1">IFERROR(  MIN(1, VLOOKUP(C993,Vakantie!Z:Z,1,0)   ),0)</f>
        <v>0</v>
      </c>
      <c r="J993" s="6">
        <f t="shared" ca="1" si="177"/>
        <v>0</v>
      </c>
      <c r="K993" s="6">
        <f t="shared" si="178"/>
        <v>0</v>
      </c>
      <c r="L993" s="10">
        <f ca="1">VLOOKUP(C993,Zwangerschapsverlof!$B$66:$B$72,1,1)</f>
        <v>0</v>
      </c>
      <c r="M993" s="10">
        <f ca="1">INDEX(Zwangerschapsverlof!$C$66:$C$72,N993)</f>
        <v>0</v>
      </c>
      <c r="N993" s="89">
        <f ca="1">MATCH(L993,Zwangerschapsverlof!$B$66:$B$72,0)</f>
        <v>1</v>
      </c>
      <c r="O993" s="6">
        <f t="shared" ca="1" si="186"/>
        <v>0</v>
      </c>
      <c r="P993" s="10">
        <f ca="1">VLOOKUP(C993,Zwangerschapsverlof!$B$80:$B$86,1,1)</f>
        <v>0</v>
      </c>
      <c r="Q993" s="10">
        <f ca="1">INDEX(Zwangerschapsverlof!$C$80:$C$86,R993)</f>
        <v>0</v>
      </c>
      <c r="R993" s="89">
        <f ca="1">MATCH(P993,Zwangerschapsverlof!$B$80:$B$86,0)</f>
        <v>1</v>
      </c>
      <c r="S993" s="6">
        <f t="shared" ca="1" si="187"/>
        <v>0</v>
      </c>
      <c r="T993" s="37">
        <f t="shared" ca="1" si="179"/>
        <v>0</v>
      </c>
      <c r="U993" s="49">
        <f t="shared" si="180"/>
        <v>0</v>
      </c>
      <c r="V993" s="37">
        <f ca="1">IF(AND(H993=0,I993=0,O993=1),INDEX(Zwangerschapsverlof!$B$66:$K$72,N993,3+D993),0)</f>
        <v>0</v>
      </c>
      <c r="W993" s="37">
        <f ca="1">IF(AND(H993=0,I993=0,S993=1),INDEX(Zwangerschapsverlof!$B$80:$K$86,R993,3+D993),0)</f>
        <v>0</v>
      </c>
      <c r="X993" s="110">
        <f t="shared" ca="1" si="181"/>
        <v>20</v>
      </c>
    </row>
    <row r="994" spans="2:24">
      <c r="B994" s="48">
        <f t="shared" ca="1" si="183"/>
        <v>45866</v>
      </c>
      <c r="C994" s="10">
        <f t="shared" ca="1" si="182"/>
        <v>45866</v>
      </c>
      <c r="D994" s="6">
        <f t="shared" ca="1" si="184"/>
        <v>1</v>
      </c>
      <c r="E994" s="10">
        <f ca="1">VLOOKUP(C994,Vakantie!O:O,1,1)</f>
        <v>45843</v>
      </c>
      <c r="F994" s="10">
        <f ca="1">INDEX(Vakantie!P:P,MATCH(E994,Vakantie!O:O,0))</f>
        <v>45886</v>
      </c>
      <c r="G994" s="6" t="str">
        <f ca="1">INDEX(Vakantie!Q:Q,MATCH(E994,Vakantie!O:O,0))</f>
        <v>Zomer</v>
      </c>
      <c r="H994" s="6">
        <f t="shared" ca="1" si="185"/>
        <v>1</v>
      </c>
      <c r="I994" s="6">
        <f ca="1">IFERROR(  MIN(1, VLOOKUP(C994,Vakantie!Z:Z,1,0)   ),0)</f>
        <v>0</v>
      </c>
      <c r="J994" s="6">
        <f t="shared" ca="1" si="177"/>
        <v>0</v>
      </c>
      <c r="K994" s="6">
        <f t="shared" si="178"/>
        <v>0</v>
      </c>
      <c r="L994" s="10">
        <f ca="1">VLOOKUP(C994,Zwangerschapsverlof!$B$66:$B$72,1,1)</f>
        <v>0</v>
      </c>
      <c r="M994" s="10">
        <f ca="1">INDEX(Zwangerschapsverlof!$C$66:$C$72,N994)</f>
        <v>0</v>
      </c>
      <c r="N994" s="89">
        <f ca="1">MATCH(L994,Zwangerschapsverlof!$B$66:$B$72,0)</f>
        <v>1</v>
      </c>
      <c r="O994" s="6">
        <f t="shared" ca="1" si="186"/>
        <v>0</v>
      </c>
      <c r="P994" s="10">
        <f ca="1">VLOOKUP(C994,Zwangerschapsverlof!$B$80:$B$86,1,1)</f>
        <v>0</v>
      </c>
      <c r="Q994" s="10">
        <f ca="1">INDEX(Zwangerschapsverlof!$C$80:$C$86,R994)</f>
        <v>0</v>
      </c>
      <c r="R994" s="89">
        <f ca="1">MATCH(P994,Zwangerschapsverlof!$B$80:$B$86,0)</f>
        <v>1</v>
      </c>
      <c r="S994" s="6">
        <f t="shared" ca="1" si="187"/>
        <v>0</v>
      </c>
      <c r="T994" s="37">
        <f t="shared" ca="1" si="179"/>
        <v>0</v>
      </c>
      <c r="U994" s="49">
        <f t="shared" si="180"/>
        <v>0</v>
      </c>
      <c r="V994" s="37">
        <f ca="1">IF(AND(H994=0,I994=0,O994=1),INDEX(Zwangerschapsverlof!$B$66:$K$72,N994,3+D994),0)</f>
        <v>0</v>
      </c>
      <c r="W994" s="37">
        <f ca="1">IF(AND(H994=0,I994=0,S994=1),INDEX(Zwangerschapsverlof!$B$80:$K$86,R994,3+D994),0)</f>
        <v>0</v>
      </c>
      <c r="X994" s="110">
        <f t="shared" ca="1" si="181"/>
        <v>20</v>
      </c>
    </row>
    <row r="995" spans="2:24">
      <c r="B995" s="48">
        <f t="shared" ca="1" si="183"/>
        <v>45867</v>
      </c>
      <c r="C995" s="10">
        <f t="shared" ca="1" si="182"/>
        <v>45867</v>
      </c>
      <c r="D995" s="6">
        <f t="shared" ca="1" si="184"/>
        <v>2</v>
      </c>
      <c r="E995" s="10">
        <f ca="1">VLOOKUP(C995,Vakantie!O:O,1,1)</f>
        <v>45843</v>
      </c>
      <c r="F995" s="10">
        <f ca="1">INDEX(Vakantie!P:P,MATCH(E995,Vakantie!O:O,0))</f>
        <v>45886</v>
      </c>
      <c r="G995" s="6" t="str">
        <f ca="1">INDEX(Vakantie!Q:Q,MATCH(E995,Vakantie!O:O,0))</f>
        <v>Zomer</v>
      </c>
      <c r="H995" s="6">
        <f t="shared" ca="1" si="185"/>
        <v>1</v>
      </c>
      <c r="I995" s="6">
        <f ca="1">IFERROR(  MIN(1, VLOOKUP(C995,Vakantie!Z:Z,1,0)   ),0)</f>
        <v>0</v>
      </c>
      <c r="J995" s="6">
        <f t="shared" ca="1" si="177"/>
        <v>0</v>
      </c>
      <c r="K995" s="6">
        <f t="shared" si="178"/>
        <v>0</v>
      </c>
      <c r="L995" s="10">
        <f ca="1">VLOOKUP(C995,Zwangerschapsverlof!$B$66:$B$72,1,1)</f>
        <v>0</v>
      </c>
      <c r="M995" s="10">
        <f ca="1">INDEX(Zwangerschapsverlof!$C$66:$C$72,N995)</f>
        <v>0</v>
      </c>
      <c r="N995" s="89">
        <f ca="1">MATCH(L995,Zwangerschapsverlof!$B$66:$B$72,0)</f>
        <v>1</v>
      </c>
      <c r="O995" s="6">
        <f t="shared" ca="1" si="186"/>
        <v>0</v>
      </c>
      <c r="P995" s="10">
        <f ca="1">VLOOKUP(C995,Zwangerschapsverlof!$B$80:$B$86,1,1)</f>
        <v>0</v>
      </c>
      <c r="Q995" s="10">
        <f ca="1">INDEX(Zwangerschapsverlof!$C$80:$C$86,R995)</f>
        <v>0</v>
      </c>
      <c r="R995" s="89">
        <f ca="1">MATCH(P995,Zwangerschapsverlof!$B$80:$B$86,0)</f>
        <v>1</v>
      </c>
      <c r="S995" s="6">
        <f t="shared" ca="1" si="187"/>
        <v>0</v>
      </c>
      <c r="T995" s="37">
        <f t="shared" ca="1" si="179"/>
        <v>0</v>
      </c>
      <c r="U995" s="49">
        <f t="shared" si="180"/>
        <v>0</v>
      </c>
      <c r="V995" s="37">
        <f ca="1">IF(AND(H995=0,I995=0,O995=1),INDEX(Zwangerschapsverlof!$B$66:$K$72,N995,3+D995),0)</f>
        <v>0</v>
      </c>
      <c r="W995" s="37">
        <f ca="1">IF(AND(H995=0,I995=0,S995=1),INDEX(Zwangerschapsverlof!$B$80:$K$86,R995,3+D995),0)</f>
        <v>0</v>
      </c>
      <c r="X995" s="110">
        <f t="shared" ca="1" si="181"/>
        <v>20</v>
      </c>
    </row>
    <row r="996" spans="2:24">
      <c r="B996" s="48">
        <f t="shared" ca="1" si="183"/>
        <v>45868</v>
      </c>
      <c r="C996" s="10">
        <f t="shared" ca="1" si="182"/>
        <v>45868</v>
      </c>
      <c r="D996" s="6">
        <f t="shared" ca="1" si="184"/>
        <v>3</v>
      </c>
      <c r="E996" s="10">
        <f ca="1">VLOOKUP(C996,Vakantie!O:O,1,1)</f>
        <v>45843</v>
      </c>
      <c r="F996" s="10">
        <f ca="1">INDEX(Vakantie!P:P,MATCH(E996,Vakantie!O:O,0))</f>
        <v>45886</v>
      </c>
      <c r="G996" s="6" t="str">
        <f ca="1">INDEX(Vakantie!Q:Q,MATCH(E996,Vakantie!O:O,0))</f>
        <v>Zomer</v>
      </c>
      <c r="H996" s="6">
        <f t="shared" ca="1" si="185"/>
        <v>1</v>
      </c>
      <c r="I996" s="6">
        <f ca="1">IFERROR(  MIN(1, VLOOKUP(C996,Vakantie!Z:Z,1,0)   ),0)</f>
        <v>0</v>
      </c>
      <c r="J996" s="6">
        <f t="shared" ca="1" si="177"/>
        <v>0</v>
      </c>
      <c r="K996" s="6">
        <f t="shared" si="178"/>
        <v>0</v>
      </c>
      <c r="L996" s="10">
        <f ca="1">VLOOKUP(C996,Zwangerschapsverlof!$B$66:$B$72,1,1)</f>
        <v>0</v>
      </c>
      <c r="M996" s="10">
        <f ca="1">INDEX(Zwangerschapsverlof!$C$66:$C$72,N996)</f>
        <v>0</v>
      </c>
      <c r="N996" s="89">
        <f ca="1">MATCH(L996,Zwangerschapsverlof!$B$66:$B$72,0)</f>
        <v>1</v>
      </c>
      <c r="O996" s="6">
        <f t="shared" ca="1" si="186"/>
        <v>0</v>
      </c>
      <c r="P996" s="10">
        <f ca="1">VLOOKUP(C996,Zwangerschapsverlof!$B$80:$B$86,1,1)</f>
        <v>0</v>
      </c>
      <c r="Q996" s="10">
        <f ca="1">INDEX(Zwangerschapsverlof!$C$80:$C$86,R996)</f>
        <v>0</v>
      </c>
      <c r="R996" s="89">
        <f ca="1">MATCH(P996,Zwangerschapsverlof!$B$80:$B$86,0)</f>
        <v>1</v>
      </c>
      <c r="S996" s="6">
        <f t="shared" ca="1" si="187"/>
        <v>0</v>
      </c>
      <c r="T996" s="37">
        <f t="shared" ca="1" si="179"/>
        <v>0</v>
      </c>
      <c r="U996" s="49">
        <f t="shared" si="180"/>
        <v>0</v>
      </c>
      <c r="V996" s="37">
        <f ca="1">IF(AND(H996=0,I996=0,O996=1),INDEX(Zwangerschapsverlof!$B$66:$K$72,N996,3+D996),0)</f>
        <v>0</v>
      </c>
      <c r="W996" s="37">
        <f ca="1">IF(AND(H996=0,I996=0,S996=1),INDEX(Zwangerschapsverlof!$B$80:$K$86,R996,3+D996),0)</f>
        <v>0</v>
      </c>
      <c r="X996" s="110">
        <f t="shared" ca="1" si="181"/>
        <v>20</v>
      </c>
    </row>
    <row r="997" spans="2:24">
      <c r="B997" s="48">
        <f t="shared" ca="1" si="183"/>
        <v>45869</v>
      </c>
      <c r="C997" s="10">
        <f t="shared" ca="1" si="182"/>
        <v>45869</v>
      </c>
      <c r="D997" s="6">
        <f t="shared" ca="1" si="184"/>
        <v>4</v>
      </c>
      <c r="E997" s="10">
        <f ca="1">VLOOKUP(C997,Vakantie!O:O,1,1)</f>
        <v>45843</v>
      </c>
      <c r="F997" s="10">
        <f ca="1">INDEX(Vakantie!P:P,MATCH(E997,Vakantie!O:O,0))</f>
        <v>45886</v>
      </c>
      <c r="G997" s="6" t="str">
        <f ca="1">INDEX(Vakantie!Q:Q,MATCH(E997,Vakantie!O:O,0))</f>
        <v>Zomer</v>
      </c>
      <c r="H997" s="6">
        <f t="shared" ca="1" si="185"/>
        <v>1</v>
      </c>
      <c r="I997" s="6">
        <f ca="1">IFERROR(  MIN(1, VLOOKUP(C997,Vakantie!Z:Z,1,0)   ),0)</f>
        <v>0</v>
      </c>
      <c r="J997" s="6">
        <f t="shared" ca="1" si="177"/>
        <v>0</v>
      </c>
      <c r="K997" s="6">
        <f t="shared" si="178"/>
        <v>0</v>
      </c>
      <c r="L997" s="10">
        <f ca="1">VLOOKUP(C997,Zwangerschapsverlof!$B$66:$B$72,1,1)</f>
        <v>0</v>
      </c>
      <c r="M997" s="10">
        <f ca="1">INDEX(Zwangerschapsverlof!$C$66:$C$72,N997)</f>
        <v>0</v>
      </c>
      <c r="N997" s="89">
        <f ca="1">MATCH(L997,Zwangerschapsverlof!$B$66:$B$72,0)</f>
        <v>1</v>
      </c>
      <c r="O997" s="6">
        <f t="shared" ca="1" si="186"/>
        <v>0</v>
      </c>
      <c r="P997" s="10">
        <f ca="1">VLOOKUP(C997,Zwangerschapsverlof!$B$80:$B$86,1,1)</f>
        <v>0</v>
      </c>
      <c r="Q997" s="10">
        <f ca="1">INDEX(Zwangerschapsverlof!$C$80:$C$86,R997)</f>
        <v>0</v>
      </c>
      <c r="R997" s="89">
        <f ca="1">MATCH(P997,Zwangerschapsverlof!$B$80:$B$86,0)</f>
        <v>1</v>
      </c>
      <c r="S997" s="6">
        <f t="shared" ca="1" si="187"/>
        <v>0</v>
      </c>
      <c r="T997" s="37">
        <f t="shared" ca="1" si="179"/>
        <v>0</v>
      </c>
      <c r="U997" s="49">
        <f t="shared" si="180"/>
        <v>0</v>
      </c>
      <c r="V997" s="37">
        <f ca="1">IF(AND(H997=0,I997=0,O997=1),INDEX(Zwangerschapsverlof!$B$66:$K$72,N997,3+D997),0)</f>
        <v>0</v>
      </c>
      <c r="W997" s="37">
        <f ca="1">IF(AND(H997=0,I997=0,S997=1),INDEX(Zwangerschapsverlof!$B$80:$K$86,R997,3+D997),0)</f>
        <v>0</v>
      </c>
      <c r="X997" s="110">
        <f t="shared" ca="1" si="181"/>
        <v>20</v>
      </c>
    </row>
    <row r="998" spans="2:24">
      <c r="B998" s="48">
        <f t="shared" ca="1" si="183"/>
        <v>45870</v>
      </c>
      <c r="C998" s="10">
        <f t="shared" ca="1" si="182"/>
        <v>45870</v>
      </c>
      <c r="D998" s="6">
        <f t="shared" ca="1" si="184"/>
        <v>5</v>
      </c>
      <c r="E998" s="10">
        <f ca="1">VLOOKUP(C998,Vakantie!O:O,1,1)</f>
        <v>45843</v>
      </c>
      <c r="F998" s="10">
        <f ca="1">INDEX(Vakantie!P:P,MATCH(E998,Vakantie!O:O,0))</f>
        <v>45886</v>
      </c>
      <c r="G998" s="6" t="str">
        <f ca="1">INDEX(Vakantie!Q:Q,MATCH(E998,Vakantie!O:O,0))</f>
        <v>Zomer</v>
      </c>
      <c r="H998" s="6">
        <f t="shared" ca="1" si="185"/>
        <v>1</v>
      </c>
      <c r="I998" s="6">
        <f ca="1">IFERROR(  MIN(1, VLOOKUP(C998,Vakantie!Z:Z,1,0)   ),0)</f>
        <v>0</v>
      </c>
      <c r="J998" s="6">
        <f t="shared" ca="1" si="177"/>
        <v>0</v>
      </c>
      <c r="K998" s="6">
        <f t="shared" si="178"/>
        <v>0</v>
      </c>
      <c r="L998" s="10">
        <f ca="1">VLOOKUP(C998,Zwangerschapsverlof!$B$66:$B$72,1,1)</f>
        <v>0</v>
      </c>
      <c r="M998" s="10">
        <f ca="1">INDEX(Zwangerschapsverlof!$C$66:$C$72,N998)</f>
        <v>0</v>
      </c>
      <c r="N998" s="89">
        <f ca="1">MATCH(L998,Zwangerschapsverlof!$B$66:$B$72,0)</f>
        <v>1</v>
      </c>
      <c r="O998" s="6">
        <f t="shared" ca="1" si="186"/>
        <v>0</v>
      </c>
      <c r="P998" s="10">
        <f ca="1">VLOOKUP(C998,Zwangerschapsverlof!$B$80:$B$86,1,1)</f>
        <v>0</v>
      </c>
      <c r="Q998" s="10">
        <f ca="1">INDEX(Zwangerschapsverlof!$C$80:$C$86,R998)</f>
        <v>0</v>
      </c>
      <c r="R998" s="89">
        <f ca="1">MATCH(P998,Zwangerschapsverlof!$B$80:$B$86,0)</f>
        <v>1</v>
      </c>
      <c r="S998" s="6">
        <f t="shared" ca="1" si="187"/>
        <v>0</v>
      </c>
      <c r="T998" s="37">
        <f t="shared" ca="1" si="179"/>
        <v>0</v>
      </c>
      <c r="U998" s="49">
        <f t="shared" si="180"/>
        <v>0</v>
      </c>
      <c r="V998" s="37">
        <f ca="1">IF(AND(H998=0,I998=0,O998=1),INDEX(Zwangerschapsverlof!$B$66:$K$72,N998,3+D998),0)</f>
        <v>0</v>
      </c>
      <c r="W998" s="37">
        <f ca="1">IF(AND(H998=0,I998=0,S998=1),INDEX(Zwangerschapsverlof!$B$80:$K$86,R998,3+D998),0)</f>
        <v>0</v>
      </c>
      <c r="X998" s="110">
        <f t="shared" ca="1" si="181"/>
        <v>20</v>
      </c>
    </row>
    <row r="999" spans="2:24">
      <c r="B999" s="48">
        <f t="shared" ca="1" si="183"/>
        <v>45871</v>
      </c>
      <c r="C999" s="10">
        <f t="shared" ca="1" si="182"/>
        <v>45871</v>
      </c>
      <c r="D999" s="6">
        <f t="shared" ca="1" si="184"/>
        <v>6</v>
      </c>
      <c r="E999" s="10">
        <f ca="1">VLOOKUP(C999,Vakantie!O:O,1,1)</f>
        <v>45843</v>
      </c>
      <c r="F999" s="10">
        <f ca="1">INDEX(Vakantie!P:P,MATCH(E999,Vakantie!O:O,0))</f>
        <v>45886</v>
      </c>
      <c r="G999" s="6" t="str">
        <f ca="1">INDEX(Vakantie!Q:Q,MATCH(E999,Vakantie!O:O,0))</f>
        <v>Zomer</v>
      </c>
      <c r="H999" s="6">
        <f t="shared" ca="1" si="185"/>
        <v>1</v>
      </c>
      <c r="I999" s="6">
        <f ca="1">IFERROR(  MIN(1, VLOOKUP(C999,Vakantie!Z:Z,1,0)   ),0)</f>
        <v>0</v>
      </c>
      <c r="J999" s="6">
        <f t="shared" ca="1" si="177"/>
        <v>0</v>
      </c>
      <c r="K999" s="6">
        <f t="shared" si="178"/>
        <v>0</v>
      </c>
      <c r="L999" s="10">
        <f ca="1">VLOOKUP(C999,Zwangerschapsverlof!$B$66:$B$72,1,1)</f>
        <v>0</v>
      </c>
      <c r="M999" s="10">
        <f ca="1">INDEX(Zwangerschapsverlof!$C$66:$C$72,N999)</f>
        <v>0</v>
      </c>
      <c r="N999" s="89">
        <f ca="1">MATCH(L999,Zwangerschapsverlof!$B$66:$B$72,0)</f>
        <v>1</v>
      </c>
      <c r="O999" s="6">
        <f t="shared" ca="1" si="186"/>
        <v>0</v>
      </c>
      <c r="P999" s="10">
        <f ca="1">VLOOKUP(C999,Zwangerschapsverlof!$B$80:$B$86,1,1)</f>
        <v>0</v>
      </c>
      <c r="Q999" s="10">
        <f ca="1">INDEX(Zwangerschapsverlof!$C$80:$C$86,R999)</f>
        <v>0</v>
      </c>
      <c r="R999" s="89">
        <f ca="1">MATCH(P999,Zwangerschapsverlof!$B$80:$B$86,0)</f>
        <v>1</v>
      </c>
      <c r="S999" s="6">
        <f t="shared" ca="1" si="187"/>
        <v>0</v>
      </c>
      <c r="T999" s="37">
        <f t="shared" ca="1" si="179"/>
        <v>0</v>
      </c>
      <c r="U999" s="49">
        <f t="shared" si="180"/>
        <v>0</v>
      </c>
      <c r="V999" s="37">
        <f ca="1">IF(AND(H999=0,I999=0,O999=1),INDEX(Zwangerschapsverlof!$B$66:$K$72,N999,3+D999),0)</f>
        <v>0</v>
      </c>
      <c r="W999" s="37">
        <f ca="1">IF(AND(H999=0,I999=0,S999=1),INDEX(Zwangerschapsverlof!$B$80:$K$86,R999,3+D999),0)</f>
        <v>0</v>
      </c>
      <c r="X999" s="110">
        <f t="shared" ca="1" si="181"/>
        <v>20</v>
      </c>
    </row>
    <row r="1000" spans="2:24">
      <c r="B1000" s="48">
        <f t="shared" ca="1" si="183"/>
        <v>45872</v>
      </c>
      <c r="C1000" s="10">
        <f t="shared" ca="1" si="182"/>
        <v>45872</v>
      </c>
      <c r="D1000" s="6">
        <f t="shared" ca="1" si="184"/>
        <v>7</v>
      </c>
      <c r="E1000" s="10">
        <f ca="1">VLOOKUP(C1000,Vakantie!O:O,1,1)</f>
        <v>45843</v>
      </c>
      <c r="F1000" s="10">
        <f ca="1">INDEX(Vakantie!P:P,MATCH(E1000,Vakantie!O:O,0))</f>
        <v>45886</v>
      </c>
      <c r="G1000" s="6" t="str">
        <f ca="1">INDEX(Vakantie!Q:Q,MATCH(E1000,Vakantie!O:O,0))</f>
        <v>Zomer</v>
      </c>
      <c r="H1000" s="6">
        <f t="shared" ca="1" si="185"/>
        <v>1</v>
      </c>
      <c r="I1000" s="6">
        <f ca="1">IFERROR(  MIN(1, VLOOKUP(C1000,Vakantie!Z:Z,1,0)   ),0)</f>
        <v>0</v>
      </c>
      <c r="J1000" s="6">
        <f t="shared" ca="1" si="177"/>
        <v>0</v>
      </c>
      <c r="K1000" s="6">
        <f t="shared" si="178"/>
        <v>0</v>
      </c>
      <c r="L1000" s="10">
        <f ca="1">VLOOKUP(C1000,Zwangerschapsverlof!$B$66:$B$72,1,1)</f>
        <v>0</v>
      </c>
      <c r="M1000" s="10">
        <f ca="1">INDEX(Zwangerschapsverlof!$C$66:$C$72,N1000)</f>
        <v>0</v>
      </c>
      <c r="N1000" s="89">
        <f ca="1">MATCH(L1000,Zwangerschapsverlof!$B$66:$B$72,0)</f>
        <v>1</v>
      </c>
      <c r="O1000" s="6">
        <f t="shared" ca="1" si="186"/>
        <v>0</v>
      </c>
      <c r="P1000" s="10">
        <f ca="1">VLOOKUP(C1000,Zwangerschapsverlof!$B$80:$B$86,1,1)</f>
        <v>0</v>
      </c>
      <c r="Q1000" s="10">
        <f ca="1">INDEX(Zwangerschapsverlof!$C$80:$C$86,R1000)</f>
        <v>0</v>
      </c>
      <c r="R1000" s="89">
        <f ca="1">MATCH(P1000,Zwangerschapsverlof!$B$80:$B$86,0)</f>
        <v>1</v>
      </c>
      <c r="S1000" s="6">
        <f t="shared" ca="1" si="187"/>
        <v>0</v>
      </c>
      <c r="T1000" s="37">
        <f t="shared" ca="1" si="179"/>
        <v>0</v>
      </c>
      <c r="U1000" s="49">
        <f t="shared" si="180"/>
        <v>0</v>
      </c>
      <c r="V1000" s="37">
        <f ca="1">IF(AND(H1000=0,I1000=0,O1000=1),INDEX(Zwangerschapsverlof!$B$66:$K$72,N1000,3+D1000),0)</f>
        <v>0</v>
      </c>
      <c r="W1000" s="37">
        <f ca="1">IF(AND(H1000=0,I1000=0,S1000=1),INDEX(Zwangerschapsverlof!$B$80:$K$86,R1000,3+D1000),0)</f>
        <v>0</v>
      </c>
      <c r="X1000" s="110">
        <f t="shared" ca="1" si="181"/>
        <v>20</v>
      </c>
    </row>
    <row r="1001" spans="2:24">
      <c r="B1001" s="48">
        <f t="shared" ca="1" si="183"/>
        <v>45873</v>
      </c>
      <c r="C1001" s="10">
        <f t="shared" ca="1" si="182"/>
        <v>45873</v>
      </c>
      <c r="D1001" s="6">
        <f t="shared" ca="1" si="184"/>
        <v>1</v>
      </c>
      <c r="E1001" s="10">
        <f ca="1">VLOOKUP(C1001,Vakantie!O:O,1,1)</f>
        <v>45843</v>
      </c>
      <c r="F1001" s="10">
        <f ca="1">INDEX(Vakantie!P:P,MATCH(E1001,Vakantie!O:O,0))</f>
        <v>45886</v>
      </c>
      <c r="G1001" s="6" t="str">
        <f ca="1">INDEX(Vakantie!Q:Q,MATCH(E1001,Vakantie!O:O,0))</f>
        <v>Zomer</v>
      </c>
      <c r="H1001" s="6">
        <f t="shared" ca="1" si="185"/>
        <v>1</v>
      </c>
      <c r="I1001" s="6">
        <f ca="1">IFERROR(  MIN(1, VLOOKUP(C1001,Vakantie!Z:Z,1,0)   ),0)</f>
        <v>0</v>
      </c>
      <c r="J1001" s="6">
        <f t="shared" ca="1" si="177"/>
        <v>0</v>
      </c>
      <c r="K1001" s="6">
        <f t="shared" si="178"/>
        <v>0</v>
      </c>
      <c r="L1001" s="10">
        <f ca="1">VLOOKUP(C1001,Zwangerschapsverlof!$B$66:$B$72,1,1)</f>
        <v>0</v>
      </c>
      <c r="M1001" s="10">
        <f ca="1">INDEX(Zwangerschapsverlof!$C$66:$C$72,N1001)</f>
        <v>0</v>
      </c>
      <c r="N1001" s="89">
        <f ca="1">MATCH(L1001,Zwangerschapsverlof!$B$66:$B$72,0)</f>
        <v>1</v>
      </c>
      <c r="O1001" s="6">
        <f t="shared" ca="1" si="186"/>
        <v>0</v>
      </c>
      <c r="P1001" s="10">
        <f ca="1">VLOOKUP(C1001,Zwangerschapsverlof!$B$80:$B$86,1,1)</f>
        <v>0</v>
      </c>
      <c r="Q1001" s="10">
        <f ca="1">INDEX(Zwangerschapsverlof!$C$80:$C$86,R1001)</f>
        <v>0</v>
      </c>
      <c r="R1001" s="89">
        <f ca="1">MATCH(P1001,Zwangerschapsverlof!$B$80:$B$86,0)</f>
        <v>1</v>
      </c>
      <c r="S1001" s="6">
        <f t="shared" ca="1" si="187"/>
        <v>0</v>
      </c>
      <c r="T1001" s="37">
        <f t="shared" ca="1" si="179"/>
        <v>0</v>
      </c>
      <c r="U1001" s="49">
        <f t="shared" si="180"/>
        <v>0</v>
      </c>
      <c r="V1001" s="37">
        <f ca="1">IF(AND(H1001=0,I1001=0,O1001=1),INDEX(Zwangerschapsverlof!$B$66:$K$72,N1001,3+D1001),0)</f>
        <v>0</v>
      </c>
      <c r="W1001" s="37">
        <f ca="1">IF(AND(H1001=0,I1001=0,S1001=1),INDEX(Zwangerschapsverlof!$B$80:$K$86,R1001,3+D1001),0)</f>
        <v>0</v>
      </c>
      <c r="X1001" s="110">
        <f t="shared" ca="1" si="181"/>
        <v>20</v>
      </c>
    </row>
    <row r="1002" spans="2:24">
      <c r="B1002" s="48">
        <f t="shared" ca="1" si="183"/>
        <v>45874</v>
      </c>
      <c r="C1002" s="10">
        <f t="shared" ca="1" si="182"/>
        <v>45874</v>
      </c>
      <c r="D1002" s="6">
        <f t="shared" ca="1" si="184"/>
        <v>2</v>
      </c>
      <c r="E1002" s="10">
        <f ca="1">VLOOKUP(C1002,Vakantie!O:O,1,1)</f>
        <v>45843</v>
      </c>
      <c r="F1002" s="10">
        <f ca="1">INDEX(Vakantie!P:P,MATCH(E1002,Vakantie!O:O,0))</f>
        <v>45886</v>
      </c>
      <c r="G1002" s="6" t="str">
        <f ca="1">INDEX(Vakantie!Q:Q,MATCH(E1002,Vakantie!O:O,0))</f>
        <v>Zomer</v>
      </c>
      <c r="H1002" s="6">
        <f t="shared" ca="1" si="185"/>
        <v>1</v>
      </c>
      <c r="I1002" s="6">
        <f ca="1">IFERROR(  MIN(1, VLOOKUP(C1002,Vakantie!Z:Z,1,0)   ),0)</f>
        <v>0</v>
      </c>
      <c r="J1002" s="6">
        <f t="shared" ca="1" si="177"/>
        <v>0</v>
      </c>
      <c r="K1002" s="6">
        <f t="shared" si="178"/>
        <v>0</v>
      </c>
      <c r="L1002" s="10">
        <f ca="1">VLOOKUP(C1002,Zwangerschapsverlof!$B$66:$B$72,1,1)</f>
        <v>0</v>
      </c>
      <c r="M1002" s="10">
        <f ca="1">INDEX(Zwangerschapsverlof!$C$66:$C$72,N1002)</f>
        <v>0</v>
      </c>
      <c r="N1002" s="89">
        <f ca="1">MATCH(L1002,Zwangerschapsverlof!$B$66:$B$72,0)</f>
        <v>1</v>
      </c>
      <c r="O1002" s="6">
        <f t="shared" ca="1" si="186"/>
        <v>0</v>
      </c>
      <c r="P1002" s="10">
        <f ca="1">VLOOKUP(C1002,Zwangerschapsverlof!$B$80:$B$86,1,1)</f>
        <v>0</v>
      </c>
      <c r="Q1002" s="10">
        <f ca="1">INDEX(Zwangerschapsverlof!$C$80:$C$86,R1002)</f>
        <v>0</v>
      </c>
      <c r="R1002" s="89">
        <f ca="1">MATCH(P1002,Zwangerschapsverlof!$B$80:$B$86,0)</f>
        <v>1</v>
      </c>
      <c r="S1002" s="6">
        <f t="shared" ca="1" si="187"/>
        <v>0</v>
      </c>
      <c r="T1002" s="37">
        <f t="shared" ca="1" si="179"/>
        <v>0</v>
      </c>
      <c r="U1002" s="49">
        <f t="shared" si="180"/>
        <v>0</v>
      </c>
      <c r="V1002" s="37">
        <f ca="1">IF(AND(H1002=0,I1002=0,O1002=1),INDEX(Zwangerschapsverlof!$B$66:$K$72,N1002,3+D1002),0)</f>
        <v>0</v>
      </c>
      <c r="W1002" s="37">
        <f ca="1">IF(AND(H1002=0,I1002=0,S1002=1),INDEX(Zwangerschapsverlof!$B$80:$K$86,R1002,3+D1002),0)</f>
        <v>0</v>
      </c>
      <c r="X1002" s="110">
        <f t="shared" ca="1" si="181"/>
        <v>20</v>
      </c>
    </row>
    <row r="1003" spans="2:24">
      <c r="B1003" s="48">
        <f t="shared" ca="1" si="183"/>
        <v>45875</v>
      </c>
      <c r="C1003" s="10">
        <f t="shared" ca="1" si="182"/>
        <v>45875</v>
      </c>
      <c r="D1003" s="6">
        <f t="shared" ca="1" si="184"/>
        <v>3</v>
      </c>
      <c r="E1003" s="10">
        <f ca="1">VLOOKUP(C1003,Vakantie!O:O,1,1)</f>
        <v>45843</v>
      </c>
      <c r="F1003" s="10">
        <f ca="1">INDEX(Vakantie!P:P,MATCH(E1003,Vakantie!O:O,0))</f>
        <v>45886</v>
      </c>
      <c r="G1003" s="6" t="str">
        <f ca="1">INDEX(Vakantie!Q:Q,MATCH(E1003,Vakantie!O:O,0))</f>
        <v>Zomer</v>
      </c>
      <c r="H1003" s="6">
        <f t="shared" ca="1" si="185"/>
        <v>1</v>
      </c>
      <c r="I1003" s="6">
        <f ca="1">IFERROR(  MIN(1, VLOOKUP(C1003,Vakantie!Z:Z,1,0)   ),0)</f>
        <v>0</v>
      </c>
      <c r="J1003" s="6">
        <f t="shared" ca="1" si="177"/>
        <v>0</v>
      </c>
      <c r="K1003" s="6">
        <f t="shared" si="178"/>
        <v>0</v>
      </c>
      <c r="L1003" s="10">
        <f ca="1">VLOOKUP(C1003,Zwangerschapsverlof!$B$66:$B$72,1,1)</f>
        <v>0</v>
      </c>
      <c r="M1003" s="10">
        <f ca="1">INDEX(Zwangerschapsverlof!$C$66:$C$72,N1003)</f>
        <v>0</v>
      </c>
      <c r="N1003" s="89">
        <f ca="1">MATCH(L1003,Zwangerschapsverlof!$B$66:$B$72,0)</f>
        <v>1</v>
      </c>
      <c r="O1003" s="6">
        <f t="shared" ca="1" si="186"/>
        <v>0</v>
      </c>
      <c r="P1003" s="10">
        <f ca="1">VLOOKUP(C1003,Zwangerschapsverlof!$B$80:$B$86,1,1)</f>
        <v>0</v>
      </c>
      <c r="Q1003" s="10">
        <f ca="1">INDEX(Zwangerschapsverlof!$C$80:$C$86,R1003)</f>
        <v>0</v>
      </c>
      <c r="R1003" s="89">
        <f ca="1">MATCH(P1003,Zwangerschapsverlof!$B$80:$B$86,0)</f>
        <v>1</v>
      </c>
      <c r="S1003" s="6">
        <f t="shared" ca="1" si="187"/>
        <v>0</v>
      </c>
      <c r="T1003" s="37">
        <f t="shared" ca="1" si="179"/>
        <v>0</v>
      </c>
      <c r="U1003" s="49">
        <f t="shared" si="180"/>
        <v>0</v>
      </c>
      <c r="V1003" s="37">
        <f ca="1">IF(AND(H1003=0,I1003=0,O1003=1),INDEX(Zwangerschapsverlof!$B$66:$K$72,N1003,3+D1003),0)</f>
        <v>0</v>
      </c>
      <c r="W1003" s="37">
        <f ca="1">IF(AND(H1003=0,I1003=0,S1003=1),INDEX(Zwangerschapsverlof!$B$80:$K$86,R1003,3+D1003),0)</f>
        <v>0</v>
      </c>
      <c r="X1003" s="110">
        <f t="shared" ca="1" si="181"/>
        <v>20</v>
      </c>
    </row>
    <row r="1004" spans="2:24">
      <c r="B1004" s="48">
        <f t="shared" ca="1" si="183"/>
        <v>45876</v>
      </c>
      <c r="C1004" s="10">
        <f t="shared" ca="1" si="182"/>
        <v>45876</v>
      </c>
      <c r="D1004" s="6">
        <f t="shared" ca="1" si="184"/>
        <v>4</v>
      </c>
      <c r="E1004" s="10">
        <f ca="1">VLOOKUP(C1004,Vakantie!O:O,1,1)</f>
        <v>45843</v>
      </c>
      <c r="F1004" s="10">
        <f ca="1">INDEX(Vakantie!P:P,MATCH(E1004,Vakantie!O:O,0))</f>
        <v>45886</v>
      </c>
      <c r="G1004" s="6" t="str">
        <f ca="1">INDEX(Vakantie!Q:Q,MATCH(E1004,Vakantie!O:O,0))</f>
        <v>Zomer</v>
      </c>
      <c r="H1004" s="6">
        <f t="shared" ca="1" si="185"/>
        <v>1</v>
      </c>
      <c r="I1004" s="6">
        <f ca="1">IFERROR(  MIN(1, VLOOKUP(C1004,Vakantie!Z:Z,1,0)   ),0)</f>
        <v>0</v>
      </c>
      <c r="J1004" s="6">
        <f t="shared" ca="1" si="177"/>
        <v>0</v>
      </c>
      <c r="K1004" s="6">
        <f t="shared" si="178"/>
        <v>0</v>
      </c>
      <c r="L1004" s="10">
        <f ca="1">VLOOKUP(C1004,Zwangerschapsverlof!$B$66:$B$72,1,1)</f>
        <v>0</v>
      </c>
      <c r="M1004" s="10">
        <f ca="1">INDEX(Zwangerschapsverlof!$C$66:$C$72,N1004)</f>
        <v>0</v>
      </c>
      <c r="N1004" s="89">
        <f ca="1">MATCH(L1004,Zwangerschapsverlof!$B$66:$B$72,0)</f>
        <v>1</v>
      </c>
      <c r="O1004" s="6">
        <f t="shared" ca="1" si="186"/>
        <v>0</v>
      </c>
      <c r="P1004" s="10">
        <f ca="1">VLOOKUP(C1004,Zwangerschapsverlof!$B$80:$B$86,1,1)</f>
        <v>0</v>
      </c>
      <c r="Q1004" s="10">
        <f ca="1">INDEX(Zwangerschapsverlof!$C$80:$C$86,R1004)</f>
        <v>0</v>
      </c>
      <c r="R1004" s="89">
        <f ca="1">MATCH(P1004,Zwangerschapsverlof!$B$80:$B$86,0)</f>
        <v>1</v>
      </c>
      <c r="S1004" s="6">
        <f t="shared" ca="1" si="187"/>
        <v>0</v>
      </c>
      <c r="T1004" s="37">
        <f t="shared" ca="1" si="179"/>
        <v>0</v>
      </c>
      <c r="U1004" s="49">
        <f t="shared" si="180"/>
        <v>0</v>
      </c>
      <c r="V1004" s="37">
        <f ca="1">IF(AND(H1004=0,I1004=0,O1004=1),INDEX(Zwangerschapsverlof!$B$66:$K$72,N1004,3+D1004),0)</f>
        <v>0</v>
      </c>
      <c r="W1004" s="37">
        <f ca="1">IF(AND(H1004=0,I1004=0,S1004=1),INDEX(Zwangerschapsverlof!$B$80:$K$86,R1004,3+D1004),0)</f>
        <v>0</v>
      </c>
      <c r="X1004" s="110">
        <f t="shared" ca="1" si="181"/>
        <v>20</v>
      </c>
    </row>
    <row r="1005" spans="2:24">
      <c r="B1005" s="48">
        <f t="shared" ca="1" si="183"/>
        <v>45877</v>
      </c>
      <c r="C1005" s="10">
        <f t="shared" ca="1" si="182"/>
        <v>45877</v>
      </c>
      <c r="D1005" s="6">
        <f t="shared" ca="1" si="184"/>
        <v>5</v>
      </c>
      <c r="E1005" s="10">
        <f ca="1">VLOOKUP(C1005,Vakantie!O:O,1,1)</f>
        <v>45843</v>
      </c>
      <c r="F1005" s="10">
        <f ca="1">INDEX(Vakantie!P:P,MATCH(E1005,Vakantie!O:O,0))</f>
        <v>45886</v>
      </c>
      <c r="G1005" s="6" t="str">
        <f ca="1">INDEX(Vakantie!Q:Q,MATCH(E1005,Vakantie!O:O,0))</f>
        <v>Zomer</v>
      </c>
      <c r="H1005" s="6">
        <f t="shared" ca="1" si="185"/>
        <v>1</v>
      </c>
      <c r="I1005" s="6">
        <f ca="1">IFERROR(  MIN(1, VLOOKUP(C1005,Vakantie!Z:Z,1,0)   ),0)</f>
        <v>0</v>
      </c>
      <c r="J1005" s="6">
        <f t="shared" ca="1" si="177"/>
        <v>0</v>
      </c>
      <c r="K1005" s="6">
        <f t="shared" si="178"/>
        <v>0</v>
      </c>
      <c r="L1005" s="10">
        <f ca="1">VLOOKUP(C1005,Zwangerschapsverlof!$B$66:$B$72,1,1)</f>
        <v>0</v>
      </c>
      <c r="M1005" s="10">
        <f ca="1">INDEX(Zwangerschapsverlof!$C$66:$C$72,N1005)</f>
        <v>0</v>
      </c>
      <c r="N1005" s="89">
        <f ca="1">MATCH(L1005,Zwangerschapsverlof!$B$66:$B$72,0)</f>
        <v>1</v>
      </c>
      <c r="O1005" s="6">
        <f t="shared" ca="1" si="186"/>
        <v>0</v>
      </c>
      <c r="P1005" s="10">
        <f ca="1">VLOOKUP(C1005,Zwangerschapsverlof!$B$80:$B$86,1,1)</f>
        <v>0</v>
      </c>
      <c r="Q1005" s="10">
        <f ca="1">INDEX(Zwangerschapsverlof!$C$80:$C$86,R1005)</f>
        <v>0</v>
      </c>
      <c r="R1005" s="89">
        <f ca="1">MATCH(P1005,Zwangerschapsverlof!$B$80:$B$86,0)</f>
        <v>1</v>
      </c>
      <c r="S1005" s="6">
        <f t="shared" ca="1" si="187"/>
        <v>0</v>
      </c>
      <c r="T1005" s="37">
        <f t="shared" ca="1" si="179"/>
        <v>0</v>
      </c>
      <c r="U1005" s="49">
        <f t="shared" si="180"/>
        <v>0</v>
      </c>
      <c r="V1005" s="37">
        <f ca="1">IF(AND(H1005=0,I1005=0,O1005=1),INDEX(Zwangerschapsverlof!$B$66:$K$72,N1005,3+D1005),0)</f>
        <v>0</v>
      </c>
      <c r="W1005" s="37">
        <f ca="1">IF(AND(H1005=0,I1005=0,S1005=1),INDEX(Zwangerschapsverlof!$B$80:$K$86,R1005,3+D1005),0)</f>
        <v>0</v>
      </c>
      <c r="X1005" s="110">
        <f t="shared" ca="1" si="181"/>
        <v>20</v>
      </c>
    </row>
    <row r="1006" spans="2:24">
      <c r="B1006" s="48">
        <f t="shared" ca="1" si="183"/>
        <v>45878</v>
      </c>
      <c r="C1006" s="10">
        <f t="shared" ca="1" si="182"/>
        <v>45878</v>
      </c>
      <c r="D1006" s="6">
        <f t="shared" ca="1" si="184"/>
        <v>6</v>
      </c>
      <c r="E1006" s="10">
        <f ca="1">VLOOKUP(C1006,Vakantie!O:O,1,1)</f>
        <v>45843</v>
      </c>
      <c r="F1006" s="10">
        <f ca="1">INDEX(Vakantie!P:P,MATCH(E1006,Vakantie!O:O,0))</f>
        <v>45886</v>
      </c>
      <c r="G1006" s="6" t="str">
        <f ca="1">INDEX(Vakantie!Q:Q,MATCH(E1006,Vakantie!O:O,0))</f>
        <v>Zomer</v>
      </c>
      <c r="H1006" s="6">
        <f t="shared" ca="1" si="185"/>
        <v>1</v>
      </c>
      <c r="I1006" s="6">
        <f ca="1">IFERROR(  MIN(1, VLOOKUP(C1006,Vakantie!Z:Z,1,0)   ),0)</f>
        <v>0</v>
      </c>
      <c r="J1006" s="6">
        <f t="shared" ca="1" si="177"/>
        <v>0</v>
      </c>
      <c r="K1006" s="6">
        <f t="shared" si="178"/>
        <v>0</v>
      </c>
      <c r="L1006" s="10">
        <f ca="1">VLOOKUP(C1006,Zwangerschapsverlof!$B$66:$B$72,1,1)</f>
        <v>0</v>
      </c>
      <c r="M1006" s="10">
        <f ca="1">INDEX(Zwangerschapsverlof!$C$66:$C$72,N1006)</f>
        <v>0</v>
      </c>
      <c r="N1006" s="89">
        <f ca="1">MATCH(L1006,Zwangerschapsverlof!$B$66:$B$72,0)</f>
        <v>1</v>
      </c>
      <c r="O1006" s="6">
        <f t="shared" ca="1" si="186"/>
        <v>0</v>
      </c>
      <c r="P1006" s="10">
        <f ca="1">VLOOKUP(C1006,Zwangerschapsverlof!$B$80:$B$86,1,1)</f>
        <v>0</v>
      </c>
      <c r="Q1006" s="10">
        <f ca="1">INDEX(Zwangerschapsverlof!$C$80:$C$86,R1006)</f>
        <v>0</v>
      </c>
      <c r="R1006" s="89">
        <f ca="1">MATCH(P1006,Zwangerschapsverlof!$B$80:$B$86,0)</f>
        <v>1</v>
      </c>
      <c r="S1006" s="6">
        <f t="shared" ca="1" si="187"/>
        <v>0</v>
      </c>
      <c r="T1006" s="37">
        <f t="shared" ca="1" si="179"/>
        <v>0</v>
      </c>
      <c r="U1006" s="49">
        <f t="shared" si="180"/>
        <v>0</v>
      </c>
      <c r="V1006" s="37">
        <f ca="1">IF(AND(H1006=0,I1006=0,O1006=1),INDEX(Zwangerschapsverlof!$B$66:$K$72,N1006,3+D1006),0)</f>
        <v>0</v>
      </c>
      <c r="W1006" s="37">
        <f ca="1">IF(AND(H1006=0,I1006=0,S1006=1),INDEX(Zwangerschapsverlof!$B$80:$K$86,R1006,3+D1006),0)</f>
        <v>0</v>
      </c>
      <c r="X1006" s="110">
        <f t="shared" ca="1" si="181"/>
        <v>20</v>
      </c>
    </row>
    <row r="1007" spans="2:24">
      <c r="B1007" s="48">
        <f t="shared" ca="1" si="183"/>
        <v>45879</v>
      </c>
      <c r="C1007" s="10">
        <f t="shared" ca="1" si="182"/>
        <v>45879</v>
      </c>
      <c r="D1007" s="6">
        <f t="shared" ca="1" si="184"/>
        <v>7</v>
      </c>
      <c r="E1007" s="10">
        <f ca="1">VLOOKUP(C1007,Vakantie!O:O,1,1)</f>
        <v>45843</v>
      </c>
      <c r="F1007" s="10">
        <f ca="1">INDEX(Vakantie!P:P,MATCH(E1007,Vakantie!O:O,0))</f>
        <v>45886</v>
      </c>
      <c r="G1007" s="6" t="str">
        <f ca="1">INDEX(Vakantie!Q:Q,MATCH(E1007,Vakantie!O:O,0))</f>
        <v>Zomer</v>
      </c>
      <c r="H1007" s="6">
        <f t="shared" ca="1" si="185"/>
        <v>1</v>
      </c>
      <c r="I1007" s="6">
        <f ca="1">IFERROR(  MIN(1, VLOOKUP(C1007,Vakantie!Z:Z,1,0)   ),0)</f>
        <v>0</v>
      </c>
      <c r="J1007" s="6">
        <f t="shared" ca="1" si="177"/>
        <v>0</v>
      </c>
      <c r="K1007" s="6">
        <f t="shared" si="178"/>
        <v>0</v>
      </c>
      <c r="L1007" s="10">
        <f ca="1">VLOOKUP(C1007,Zwangerschapsverlof!$B$66:$B$72,1,1)</f>
        <v>0</v>
      </c>
      <c r="M1007" s="10">
        <f ca="1">INDEX(Zwangerschapsverlof!$C$66:$C$72,N1007)</f>
        <v>0</v>
      </c>
      <c r="N1007" s="89">
        <f ca="1">MATCH(L1007,Zwangerschapsverlof!$B$66:$B$72,0)</f>
        <v>1</v>
      </c>
      <c r="O1007" s="6">
        <f t="shared" ca="1" si="186"/>
        <v>0</v>
      </c>
      <c r="P1007" s="10">
        <f ca="1">VLOOKUP(C1007,Zwangerschapsverlof!$B$80:$B$86,1,1)</f>
        <v>0</v>
      </c>
      <c r="Q1007" s="10">
        <f ca="1">INDEX(Zwangerschapsverlof!$C$80:$C$86,R1007)</f>
        <v>0</v>
      </c>
      <c r="R1007" s="89">
        <f ca="1">MATCH(P1007,Zwangerschapsverlof!$B$80:$B$86,0)</f>
        <v>1</v>
      </c>
      <c r="S1007" s="6">
        <f t="shared" ca="1" si="187"/>
        <v>0</v>
      </c>
      <c r="T1007" s="37">
        <f t="shared" ca="1" si="179"/>
        <v>0</v>
      </c>
      <c r="U1007" s="49">
        <f t="shared" si="180"/>
        <v>0</v>
      </c>
      <c r="V1007" s="37">
        <f ca="1">IF(AND(H1007=0,I1007=0,O1007=1),INDEX(Zwangerschapsverlof!$B$66:$K$72,N1007,3+D1007),0)</f>
        <v>0</v>
      </c>
      <c r="W1007" s="37">
        <f ca="1">IF(AND(H1007=0,I1007=0,S1007=1),INDEX(Zwangerschapsverlof!$B$80:$K$86,R1007,3+D1007),0)</f>
        <v>0</v>
      </c>
      <c r="X1007" s="110">
        <f t="shared" ca="1" si="181"/>
        <v>20</v>
      </c>
    </row>
    <row r="1008" spans="2:24">
      <c r="B1008" s="48">
        <f t="shared" ca="1" si="183"/>
        <v>45880</v>
      </c>
      <c r="C1008" s="10">
        <f t="shared" ca="1" si="182"/>
        <v>45880</v>
      </c>
      <c r="D1008" s="6">
        <f t="shared" ca="1" si="184"/>
        <v>1</v>
      </c>
      <c r="E1008" s="10">
        <f ca="1">VLOOKUP(C1008,Vakantie!O:O,1,1)</f>
        <v>45843</v>
      </c>
      <c r="F1008" s="10">
        <f ca="1">INDEX(Vakantie!P:P,MATCH(E1008,Vakantie!O:O,0))</f>
        <v>45886</v>
      </c>
      <c r="G1008" s="6" t="str">
        <f ca="1">INDEX(Vakantie!Q:Q,MATCH(E1008,Vakantie!O:O,0))</f>
        <v>Zomer</v>
      </c>
      <c r="H1008" s="6">
        <f t="shared" ca="1" si="185"/>
        <v>1</v>
      </c>
      <c r="I1008" s="6">
        <f ca="1">IFERROR(  MIN(1, VLOOKUP(C1008,Vakantie!Z:Z,1,0)   ),0)</f>
        <v>0</v>
      </c>
      <c r="J1008" s="6">
        <f t="shared" ca="1" si="177"/>
        <v>0</v>
      </c>
      <c r="K1008" s="6">
        <f t="shared" si="178"/>
        <v>0</v>
      </c>
      <c r="L1008" s="10">
        <f ca="1">VLOOKUP(C1008,Zwangerschapsverlof!$B$66:$B$72,1,1)</f>
        <v>0</v>
      </c>
      <c r="M1008" s="10">
        <f ca="1">INDEX(Zwangerschapsverlof!$C$66:$C$72,N1008)</f>
        <v>0</v>
      </c>
      <c r="N1008" s="89">
        <f ca="1">MATCH(L1008,Zwangerschapsverlof!$B$66:$B$72,0)</f>
        <v>1</v>
      </c>
      <c r="O1008" s="6">
        <f t="shared" ca="1" si="186"/>
        <v>0</v>
      </c>
      <c r="P1008" s="10">
        <f ca="1">VLOOKUP(C1008,Zwangerschapsverlof!$B$80:$B$86,1,1)</f>
        <v>0</v>
      </c>
      <c r="Q1008" s="10">
        <f ca="1">INDEX(Zwangerschapsverlof!$C$80:$C$86,R1008)</f>
        <v>0</v>
      </c>
      <c r="R1008" s="89">
        <f ca="1">MATCH(P1008,Zwangerschapsverlof!$B$80:$B$86,0)</f>
        <v>1</v>
      </c>
      <c r="S1008" s="6">
        <f t="shared" ca="1" si="187"/>
        <v>0</v>
      </c>
      <c r="T1008" s="37">
        <f t="shared" ca="1" si="179"/>
        <v>0</v>
      </c>
      <c r="U1008" s="49">
        <f t="shared" si="180"/>
        <v>0</v>
      </c>
      <c r="V1008" s="37">
        <f ca="1">IF(AND(H1008=0,I1008=0,O1008=1),INDEX(Zwangerschapsverlof!$B$66:$K$72,N1008,3+D1008),0)</f>
        <v>0</v>
      </c>
      <c r="W1008" s="37">
        <f ca="1">IF(AND(H1008=0,I1008=0,S1008=1),INDEX(Zwangerschapsverlof!$B$80:$K$86,R1008,3+D1008),0)</f>
        <v>0</v>
      </c>
      <c r="X1008" s="110">
        <f t="shared" ca="1" si="181"/>
        <v>20</v>
      </c>
    </row>
    <row r="1009" spans="2:24">
      <c r="B1009" s="48">
        <f t="shared" ca="1" si="183"/>
        <v>45881</v>
      </c>
      <c r="C1009" s="10">
        <f t="shared" ca="1" si="182"/>
        <v>45881</v>
      </c>
      <c r="D1009" s="6">
        <f t="shared" ca="1" si="184"/>
        <v>2</v>
      </c>
      <c r="E1009" s="10">
        <f ca="1">VLOOKUP(C1009,Vakantie!O:O,1,1)</f>
        <v>45843</v>
      </c>
      <c r="F1009" s="10">
        <f ca="1">INDEX(Vakantie!P:P,MATCH(E1009,Vakantie!O:O,0))</f>
        <v>45886</v>
      </c>
      <c r="G1009" s="6" t="str">
        <f ca="1">INDEX(Vakantie!Q:Q,MATCH(E1009,Vakantie!O:O,0))</f>
        <v>Zomer</v>
      </c>
      <c r="H1009" s="6">
        <f t="shared" ca="1" si="185"/>
        <v>1</v>
      </c>
      <c r="I1009" s="6">
        <f ca="1">IFERROR(  MIN(1, VLOOKUP(C1009,Vakantie!Z:Z,1,0)   ),0)</f>
        <v>0</v>
      </c>
      <c r="J1009" s="6">
        <f t="shared" ca="1" si="177"/>
        <v>0</v>
      </c>
      <c r="K1009" s="6">
        <f t="shared" si="178"/>
        <v>0</v>
      </c>
      <c r="L1009" s="10">
        <f ca="1">VLOOKUP(C1009,Zwangerschapsverlof!$B$66:$B$72,1,1)</f>
        <v>0</v>
      </c>
      <c r="M1009" s="10">
        <f ca="1">INDEX(Zwangerschapsverlof!$C$66:$C$72,N1009)</f>
        <v>0</v>
      </c>
      <c r="N1009" s="89">
        <f ca="1">MATCH(L1009,Zwangerschapsverlof!$B$66:$B$72,0)</f>
        <v>1</v>
      </c>
      <c r="O1009" s="6">
        <f t="shared" ca="1" si="186"/>
        <v>0</v>
      </c>
      <c r="P1009" s="10">
        <f ca="1">VLOOKUP(C1009,Zwangerschapsverlof!$B$80:$B$86,1,1)</f>
        <v>0</v>
      </c>
      <c r="Q1009" s="10">
        <f ca="1">INDEX(Zwangerschapsverlof!$C$80:$C$86,R1009)</f>
        <v>0</v>
      </c>
      <c r="R1009" s="89">
        <f ca="1">MATCH(P1009,Zwangerschapsverlof!$B$80:$B$86,0)</f>
        <v>1</v>
      </c>
      <c r="S1009" s="6">
        <f t="shared" ca="1" si="187"/>
        <v>0</v>
      </c>
      <c r="T1009" s="37">
        <f t="shared" ca="1" si="179"/>
        <v>0</v>
      </c>
      <c r="U1009" s="49">
        <f t="shared" si="180"/>
        <v>0</v>
      </c>
      <c r="V1009" s="37">
        <f ca="1">IF(AND(H1009=0,I1009=0,O1009=1),INDEX(Zwangerschapsverlof!$B$66:$K$72,N1009,3+D1009),0)</f>
        <v>0</v>
      </c>
      <c r="W1009" s="37">
        <f ca="1">IF(AND(H1009=0,I1009=0,S1009=1),INDEX(Zwangerschapsverlof!$B$80:$K$86,R1009,3+D1009),0)</f>
        <v>0</v>
      </c>
      <c r="X1009" s="110">
        <f t="shared" ca="1" si="181"/>
        <v>20</v>
      </c>
    </row>
    <row r="1010" spans="2:24">
      <c r="B1010" s="48">
        <f t="shared" ca="1" si="183"/>
        <v>45882</v>
      </c>
      <c r="C1010" s="10">
        <f t="shared" ca="1" si="182"/>
        <v>45882</v>
      </c>
      <c r="D1010" s="6">
        <f t="shared" ca="1" si="184"/>
        <v>3</v>
      </c>
      <c r="E1010" s="10">
        <f ca="1">VLOOKUP(C1010,Vakantie!O:O,1,1)</f>
        <v>45843</v>
      </c>
      <c r="F1010" s="10">
        <f ca="1">INDEX(Vakantie!P:P,MATCH(E1010,Vakantie!O:O,0))</f>
        <v>45886</v>
      </c>
      <c r="G1010" s="6" t="str">
        <f ca="1">INDEX(Vakantie!Q:Q,MATCH(E1010,Vakantie!O:O,0))</f>
        <v>Zomer</v>
      </c>
      <c r="H1010" s="6">
        <f t="shared" ca="1" si="185"/>
        <v>1</v>
      </c>
      <c r="I1010" s="6">
        <f ca="1">IFERROR(  MIN(1, VLOOKUP(C1010,Vakantie!Z:Z,1,0)   ),0)</f>
        <v>0</v>
      </c>
      <c r="J1010" s="6">
        <f t="shared" ca="1" si="177"/>
        <v>0</v>
      </c>
      <c r="K1010" s="6">
        <f t="shared" si="178"/>
        <v>0</v>
      </c>
      <c r="L1010" s="10">
        <f ca="1">VLOOKUP(C1010,Zwangerschapsverlof!$B$66:$B$72,1,1)</f>
        <v>0</v>
      </c>
      <c r="M1010" s="10">
        <f ca="1">INDEX(Zwangerschapsverlof!$C$66:$C$72,N1010)</f>
        <v>0</v>
      </c>
      <c r="N1010" s="89">
        <f ca="1">MATCH(L1010,Zwangerschapsverlof!$B$66:$B$72,0)</f>
        <v>1</v>
      </c>
      <c r="O1010" s="6">
        <f t="shared" ca="1" si="186"/>
        <v>0</v>
      </c>
      <c r="P1010" s="10">
        <f ca="1">VLOOKUP(C1010,Zwangerschapsverlof!$B$80:$B$86,1,1)</f>
        <v>0</v>
      </c>
      <c r="Q1010" s="10">
        <f ca="1">INDEX(Zwangerschapsverlof!$C$80:$C$86,R1010)</f>
        <v>0</v>
      </c>
      <c r="R1010" s="89">
        <f ca="1">MATCH(P1010,Zwangerschapsverlof!$B$80:$B$86,0)</f>
        <v>1</v>
      </c>
      <c r="S1010" s="6">
        <f t="shared" ca="1" si="187"/>
        <v>0</v>
      </c>
      <c r="T1010" s="37">
        <f t="shared" ca="1" si="179"/>
        <v>0</v>
      </c>
      <c r="U1010" s="49">
        <f t="shared" si="180"/>
        <v>0</v>
      </c>
      <c r="V1010" s="37">
        <f ca="1">IF(AND(H1010=0,I1010=0,O1010=1),INDEX(Zwangerschapsverlof!$B$66:$K$72,N1010,3+D1010),0)</f>
        <v>0</v>
      </c>
      <c r="W1010" s="37">
        <f ca="1">IF(AND(H1010=0,I1010=0,S1010=1),INDEX(Zwangerschapsverlof!$B$80:$K$86,R1010,3+D1010),0)</f>
        <v>0</v>
      </c>
      <c r="X1010" s="110">
        <f t="shared" ca="1" si="181"/>
        <v>20</v>
      </c>
    </row>
    <row r="1011" spans="2:24">
      <c r="B1011" s="48">
        <f t="shared" ca="1" si="183"/>
        <v>45883</v>
      </c>
      <c r="C1011" s="10">
        <f t="shared" ca="1" si="182"/>
        <v>45883</v>
      </c>
      <c r="D1011" s="6">
        <f t="shared" ca="1" si="184"/>
        <v>4</v>
      </c>
      <c r="E1011" s="10">
        <f ca="1">VLOOKUP(C1011,Vakantie!O:O,1,1)</f>
        <v>45843</v>
      </c>
      <c r="F1011" s="10">
        <f ca="1">INDEX(Vakantie!P:P,MATCH(E1011,Vakantie!O:O,0))</f>
        <v>45886</v>
      </c>
      <c r="G1011" s="6" t="str">
        <f ca="1">INDEX(Vakantie!Q:Q,MATCH(E1011,Vakantie!O:O,0))</f>
        <v>Zomer</v>
      </c>
      <c r="H1011" s="6">
        <f t="shared" ca="1" si="185"/>
        <v>1</v>
      </c>
      <c r="I1011" s="6">
        <f ca="1">IFERROR(  MIN(1, VLOOKUP(C1011,Vakantie!Z:Z,1,0)   ),0)</f>
        <v>0</v>
      </c>
      <c r="J1011" s="6">
        <f t="shared" ca="1" si="177"/>
        <v>0</v>
      </c>
      <c r="K1011" s="6">
        <f t="shared" si="178"/>
        <v>0</v>
      </c>
      <c r="L1011" s="10">
        <f ca="1">VLOOKUP(C1011,Zwangerschapsverlof!$B$66:$B$72,1,1)</f>
        <v>0</v>
      </c>
      <c r="M1011" s="10">
        <f ca="1">INDEX(Zwangerschapsverlof!$C$66:$C$72,N1011)</f>
        <v>0</v>
      </c>
      <c r="N1011" s="89">
        <f ca="1">MATCH(L1011,Zwangerschapsverlof!$B$66:$B$72,0)</f>
        <v>1</v>
      </c>
      <c r="O1011" s="6">
        <f t="shared" ca="1" si="186"/>
        <v>0</v>
      </c>
      <c r="P1011" s="10">
        <f ca="1">VLOOKUP(C1011,Zwangerschapsverlof!$B$80:$B$86,1,1)</f>
        <v>0</v>
      </c>
      <c r="Q1011" s="10">
        <f ca="1">INDEX(Zwangerschapsverlof!$C$80:$C$86,R1011)</f>
        <v>0</v>
      </c>
      <c r="R1011" s="89">
        <f ca="1">MATCH(P1011,Zwangerschapsverlof!$B$80:$B$86,0)</f>
        <v>1</v>
      </c>
      <c r="S1011" s="6">
        <f t="shared" ca="1" si="187"/>
        <v>0</v>
      </c>
      <c r="T1011" s="37">
        <f t="shared" ca="1" si="179"/>
        <v>0</v>
      </c>
      <c r="U1011" s="49">
        <f t="shared" si="180"/>
        <v>0</v>
      </c>
      <c r="V1011" s="37">
        <f ca="1">IF(AND(H1011=0,I1011=0,O1011=1),INDEX(Zwangerschapsverlof!$B$66:$K$72,N1011,3+D1011),0)</f>
        <v>0</v>
      </c>
      <c r="W1011" s="37">
        <f ca="1">IF(AND(H1011=0,I1011=0,S1011=1),INDEX(Zwangerschapsverlof!$B$80:$K$86,R1011,3+D1011),0)</f>
        <v>0</v>
      </c>
      <c r="X1011" s="110">
        <f t="shared" ca="1" si="181"/>
        <v>20</v>
      </c>
    </row>
    <row r="1012" spans="2:24">
      <c r="B1012" s="48">
        <f t="shared" ca="1" si="183"/>
        <v>45884</v>
      </c>
      <c r="C1012" s="10">
        <f t="shared" ca="1" si="182"/>
        <v>45884</v>
      </c>
      <c r="D1012" s="6">
        <f t="shared" ca="1" si="184"/>
        <v>5</v>
      </c>
      <c r="E1012" s="10">
        <f ca="1">VLOOKUP(C1012,Vakantie!O:O,1,1)</f>
        <v>45843</v>
      </c>
      <c r="F1012" s="10">
        <f ca="1">INDEX(Vakantie!P:P,MATCH(E1012,Vakantie!O:O,0))</f>
        <v>45886</v>
      </c>
      <c r="G1012" s="6" t="str">
        <f ca="1">INDEX(Vakantie!Q:Q,MATCH(E1012,Vakantie!O:O,0))</f>
        <v>Zomer</v>
      </c>
      <c r="H1012" s="6">
        <f t="shared" ca="1" si="185"/>
        <v>1</v>
      </c>
      <c r="I1012" s="6">
        <f ca="1">IFERROR(  MIN(1, VLOOKUP(C1012,Vakantie!Z:Z,1,0)   ),0)</f>
        <v>0</v>
      </c>
      <c r="J1012" s="6">
        <f t="shared" ca="1" si="177"/>
        <v>0</v>
      </c>
      <c r="K1012" s="6">
        <f t="shared" si="178"/>
        <v>0</v>
      </c>
      <c r="L1012" s="10">
        <f ca="1">VLOOKUP(C1012,Zwangerschapsverlof!$B$66:$B$72,1,1)</f>
        <v>0</v>
      </c>
      <c r="M1012" s="10">
        <f ca="1">INDEX(Zwangerschapsverlof!$C$66:$C$72,N1012)</f>
        <v>0</v>
      </c>
      <c r="N1012" s="89">
        <f ca="1">MATCH(L1012,Zwangerschapsverlof!$B$66:$B$72,0)</f>
        <v>1</v>
      </c>
      <c r="O1012" s="6">
        <f t="shared" ca="1" si="186"/>
        <v>0</v>
      </c>
      <c r="P1012" s="10">
        <f ca="1">VLOOKUP(C1012,Zwangerschapsverlof!$B$80:$B$86,1,1)</f>
        <v>0</v>
      </c>
      <c r="Q1012" s="10">
        <f ca="1">INDEX(Zwangerschapsverlof!$C$80:$C$86,R1012)</f>
        <v>0</v>
      </c>
      <c r="R1012" s="89">
        <f ca="1">MATCH(P1012,Zwangerschapsverlof!$B$80:$B$86,0)</f>
        <v>1</v>
      </c>
      <c r="S1012" s="6">
        <f t="shared" ca="1" si="187"/>
        <v>0</v>
      </c>
      <c r="T1012" s="37">
        <f t="shared" ca="1" si="179"/>
        <v>0</v>
      </c>
      <c r="U1012" s="49">
        <f t="shared" si="180"/>
        <v>0</v>
      </c>
      <c r="V1012" s="37">
        <f ca="1">IF(AND(H1012=0,I1012=0,O1012=1),INDEX(Zwangerschapsverlof!$B$66:$K$72,N1012,3+D1012),0)</f>
        <v>0</v>
      </c>
      <c r="W1012" s="37">
        <f ca="1">IF(AND(H1012=0,I1012=0,S1012=1),INDEX(Zwangerschapsverlof!$B$80:$K$86,R1012,3+D1012),0)</f>
        <v>0</v>
      </c>
      <c r="X1012" s="110">
        <f t="shared" ca="1" si="181"/>
        <v>20</v>
      </c>
    </row>
    <row r="1013" spans="2:24">
      <c r="B1013" s="48">
        <f t="shared" ca="1" si="183"/>
        <v>45885</v>
      </c>
      <c r="C1013" s="10">
        <f t="shared" ca="1" si="182"/>
        <v>45885</v>
      </c>
      <c r="D1013" s="6">
        <f t="shared" ca="1" si="184"/>
        <v>6</v>
      </c>
      <c r="E1013" s="10">
        <f ca="1">VLOOKUP(C1013,Vakantie!O:O,1,1)</f>
        <v>45843</v>
      </c>
      <c r="F1013" s="10">
        <f ca="1">INDEX(Vakantie!P:P,MATCH(E1013,Vakantie!O:O,0))</f>
        <v>45886</v>
      </c>
      <c r="G1013" s="6" t="str">
        <f ca="1">INDEX(Vakantie!Q:Q,MATCH(E1013,Vakantie!O:O,0))</f>
        <v>Zomer</v>
      </c>
      <c r="H1013" s="6">
        <f t="shared" ca="1" si="185"/>
        <v>1</v>
      </c>
      <c r="I1013" s="6">
        <f ca="1">IFERROR(  MIN(1, VLOOKUP(C1013,Vakantie!Z:Z,1,0)   ),0)</f>
        <v>0</v>
      </c>
      <c r="J1013" s="6">
        <f t="shared" ca="1" si="177"/>
        <v>0</v>
      </c>
      <c r="K1013" s="6">
        <f t="shared" si="178"/>
        <v>0</v>
      </c>
      <c r="L1013" s="10">
        <f ca="1">VLOOKUP(C1013,Zwangerschapsverlof!$B$66:$B$72,1,1)</f>
        <v>0</v>
      </c>
      <c r="M1013" s="10">
        <f ca="1">INDEX(Zwangerschapsverlof!$C$66:$C$72,N1013)</f>
        <v>0</v>
      </c>
      <c r="N1013" s="89">
        <f ca="1">MATCH(L1013,Zwangerschapsverlof!$B$66:$B$72,0)</f>
        <v>1</v>
      </c>
      <c r="O1013" s="6">
        <f t="shared" ca="1" si="186"/>
        <v>0</v>
      </c>
      <c r="P1013" s="10">
        <f ca="1">VLOOKUP(C1013,Zwangerschapsverlof!$B$80:$B$86,1,1)</f>
        <v>0</v>
      </c>
      <c r="Q1013" s="10">
        <f ca="1">INDEX(Zwangerschapsverlof!$C$80:$C$86,R1013)</f>
        <v>0</v>
      </c>
      <c r="R1013" s="89">
        <f ca="1">MATCH(P1013,Zwangerschapsverlof!$B$80:$B$86,0)</f>
        <v>1</v>
      </c>
      <c r="S1013" s="6">
        <f t="shared" ca="1" si="187"/>
        <v>0</v>
      </c>
      <c r="T1013" s="37">
        <f t="shared" ca="1" si="179"/>
        <v>0</v>
      </c>
      <c r="U1013" s="49">
        <f t="shared" si="180"/>
        <v>0</v>
      </c>
      <c r="V1013" s="37">
        <f ca="1">IF(AND(H1013=0,I1013=0,O1013=1),INDEX(Zwangerschapsverlof!$B$66:$K$72,N1013,3+D1013),0)</f>
        <v>0</v>
      </c>
      <c r="W1013" s="37">
        <f ca="1">IF(AND(H1013=0,I1013=0,S1013=1),INDEX(Zwangerschapsverlof!$B$80:$K$86,R1013,3+D1013),0)</f>
        <v>0</v>
      </c>
      <c r="X1013" s="110">
        <f t="shared" ca="1" si="181"/>
        <v>20</v>
      </c>
    </row>
    <row r="1014" spans="2:24">
      <c r="B1014" s="48">
        <f t="shared" ca="1" si="183"/>
        <v>45886</v>
      </c>
      <c r="C1014" s="10">
        <f t="shared" ca="1" si="182"/>
        <v>45886</v>
      </c>
      <c r="D1014" s="6">
        <f t="shared" ca="1" si="184"/>
        <v>7</v>
      </c>
      <c r="E1014" s="10">
        <f ca="1">VLOOKUP(C1014,Vakantie!O:O,1,1)</f>
        <v>45843</v>
      </c>
      <c r="F1014" s="10">
        <f ca="1">INDEX(Vakantie!P:P,MATCH(E1014,Vakantie!O:O,0))</f>
        <v>45886</v>
      </c>
      <c r="G1014" s="6" t="str">
        <f ca="1">INDEX(Vakantie!Q:Q,MATCH(E1014,Vakantie!O:O,0))</f>
        <v>Zomer</v>
      </c>
      <c r="H1014" s="6">
        <f t="shared" ca="1" si="185"/>
        <v>1</v>
      </c>
      <c r="I1014" s="6">
        <f ca="1">IFERROR(  MIN(1, VLOOKUP(C1014,Vakantie!Z:Z,1,0)   ),0)</f>
        <v>0</v>
      </c>
      <c r="J1014" s="6">
        <f t="shared" ca="1" si="177"/>
        <v>0</v>
      </c>
      <c r="K1014" s="6">
        <f t="shared" si="178"/>
        <v>0</v>
      </c>
      <c r="L1014" s="10">
        <f ca="1">VLOOKUP(C1014,Zwangerschapsverlof!$B$66:$B$72,1,1)</f>
        <v>0</v>
      </c>
      <c r="M1014" s="10">
        <f ca="1">INDEX(Zwangerschapsverlof!$C$66:$C$72,N1014)</f>
        <v>0</v>
      </c>
      <c r="N1014" s="89">
        <f ca="1">MATCH(L1014,Zwangerschapsverlof!$B$66:$B$72,0)</f>
        <v>1</v>
      </c>
      <c r="O1014" s="6">
        <f t="shared" ca="1" si="186"/>
        <v>0</v>
      </c>
      <c r="P1014" s="10">
        <f ca="1">VLOOKUP(C1014,Zwangerschapsverlof!$B$80:$B$86,1,1)</f>
        <v>0</v>
      </c>
      <c r="Q1014" s="10">
        <f ca="1">INDEX(Zwangerschapsverlof!$C$80:$C$86,R1014)</f>
        <v>0</v>
      </c>
      <c r="R1014" s="89">
        <f ca="1">MATCH(P1014,Zwangerschapsverlof!$B$80:$B$86,0)</f>
        <v>1</v>
      </c>
      <c r="S1014" s="6">
        <f t="shared" ca="1" si="187"/>
        <v>0</v>
      </c>
      <c r="T1014" s="37">
        <f t="shared" ca="1" si="179"/>
        <v>0</v>
      </c>
      <c r="U1014" s="49">
        <f t="shared" si="180"/>
        <v>0</v>
      </c>
      <c r="V1014" s="37">
        <f ca="1">IF(AND(H1014=0,I1014=0,O1014=1),INDEX(Zwangerschapsverlof!$B$66:$K$72,N1014,3+D1014),0)</f>
        <v>0</v>
      </c>
      <c r="W1014" s="37">
        <f ca="1">IF(AND(H1014=0,I1014=0,S1014=1),INDEX(Zwangerschapsverlof!$B$80:$K$86,R1014,3+D1014),0)</f>
        <v>0</v>
      </c>
      <c r="X1014" s="110">
        <f t="shared" ca="1" si="181"/>
        <v>20</v>
      </c>
    </row>
    <row r="1015" spans="2:24">
      <c r="B1015" s="48">
        <f t="shared" ca="1" si="183"/>
        <v>45887</v>
      </c>
      <c r="C1015" s="10">
        <f t="shared" ca="1" si="182"/>
        <v>45887</v>
      </c>
      <c r="D1015" s="6">
        <f t="shared" ca="1" si="184"/>
        <v>1</v>
      </c>
      <c r="E1015" s="10">
        <f ca="1">VLOOKUP(C1015,Vakantie!O:O,1,1)</f>
        <v>45843</v>
      </c>
      <c r="F1015" s="10">
        <f ca="1">INDEX(Vakantie!P:P,MATCH(E1015,Vakantie!O:O,0))</f>
        <v>45886</v>
      </c>
      <c r="G1015" s="6" t="str">
        <f ca="1">INDEX(Vakantie!Q:Q,MATCH(E1015,Vakantie!O:O,0))</f>
        <v>Zomer</v>
      </c>
      <c r="H1015" s="6">
        <f t="shared" ca="1" si="185"/>
        <v>0</v>
      </c>
      <c r="I1015" s="6">
        <f ca="1">IFERROR(  MIN(1, VLOOKUP(C1015,Vakantie!Z:Z,1,0)   ),0)</f>
        <v>0</v>
      </c>
      <c r="J1015" s="6">
        <f t="shared" ca="1" si="177"/>
        <v>0</v>
      </c>
      <c r="K1015" s="6">
        <f t="shared" si="178"/>
        <v>0</v>
      </c>
      <c r="L1015" s="10">
        <f ca="1">VLOOKUP(C1015,Zwangerschapsverlof!$B$66:$B$72,1,1)</f>
        <v>0</v>
      </c>
      <c r="M1015" s="10">
        <f ca="1">INDEX(Zwangerschapsverlof!$C$66:$C$72,N1015)</f>
        <v>0</v>
      </c>
      <c r="N1015" s="89">
        <f ca="1">MATCH(L1015,Zwangerschapsverlof!$B$66:$B$72,0)</f>
        <v>1</v>
      </c>
      <c r="O1015" s="6">
        <f t="shared" ca="1" si="186"/>
        <v>0</v>
      </c>
      <c r="P1015" s="10">
        <f ca="1">VLOOKUP(C1015,Zwangerschapsverlof!$B$80:$B$86,1,1)</f>
        <v>0</v>
      </c>
      <c r="Q1015" s="10">
        <f ca="1">INDEX(Zwangerschapsverlof!$C$80:$C$86,R1015)</f>
        <v>0</v>
      </c>
      <c r="R1015" s="89">
        <f ca="1">MATCH(P1015,Zwangerschapsverlof!$B$80:$B$86,0)</f>
        <v>1</v>
      </c>
      <c r="S1015" s="6">
        <f t="shared" ca="1" si="187"/>
        <v>0</v>
      </c>
      <c r="T1015" s="37">
        <f t="shared" ca="1" si="179"/>
        <v>0</v>
      </c>
      <c r="U1015" s="49">
        <f t="shared" si="180"/>
        <v>0</v>
      </c>
      <c r="V1015" s="37">
        <f ca="1">IF(AND(H1015=0,I1015=0,O1015=1),INDEX(Zwangerschapsverlof!$B$66:$K$72,N1015,3+D1015),0)</f>
        <v>0</v>
      </c>
      <c r="W1015" s="37">
        <f ca="1">IF(AND(H1015=0,I1015=0,S1015=1),INDEX(Zwangerschapsverlof!$B$80:$K$86,R1015,3+D1015),0)</f>
        <v>0</v>
      </c>
      <c r="X1015" s="110">
        <f t="shared" ca="1" si="181"/>
        <v>20</v>
      </c>
    </row>
    <row r="1016" spans="2:24">
      <c r="B1016" s="48">
        <f t="shared" ca="1" si="183"/>
        <v>45888</v>
      </c>
      <c r="C1016" s="10">
        <f t="shared" ca="1" si="182"/>
        <v>45888</v>
      </c>
      <c r="D1016" s="6">
        <f t="shared" ca="1" si="184"/>
        <v>2</v>
      </c>
      <c r="E1016" s="10">
        <f ca="1">VLOOKUP(C1016,Vakantie!O:O,1,1)</f>
        <v>45843</v>
      </c>
      <c r="F1016" s="10">
        <f ca="1">INDEX(Vakantie!P:P,MATCH(E1016,Vakantie!O:O,0))</f>
        <v>45886</v>
      </c>
      <c r="G1016" s="6" t="str">
        <f ca="1">INDEX(Vakantie!Q:Q,MATCH(E1016,Vakantie!O:O,0))</f>
        <v>Zomer</v>
      </c>
      <c r="H1016" s="6">
        <f t="shared" ca="1" si="185"/>
        <v>0</v>
      </c>
      <c r="I1016" s="6">
        <f ca="1">IFERROR(  MIN(1, VLOOKUP(C1016,Vakantie!Z:Z,1,0)   ),0)</f>
        <v>0</v>
      </c>
      <c r="J1016" s="6">
        <f t="shared" ca="1" si="177"/>
        <v>0</v>
      </c>
      <c r="K1016" s="6">
        <f t="shared" si="178"/>
        <v>0</v>
      </c>
      <c r="L1016" s="10">
        <f ca="1">VLOOKUP(C1016,Zwangerschapsverlof!$B$66:$B$72,1,1)</f>
        <v>0</v>
      </c>
      <c r="M1016" s="10">
        <f ca="1">INDEX(Zwangerschapsverlof!$C$66:$C$72,N1016)</f>
        <v>0</v>
      </c>
      <c r="N1016" s="89">
        <f ca="1">MATCH(L1016,Zwangerschapsverlof!$B$66:$B$72,0)</f>
        <v>1</v>
      </c>
      <c r="O1016" s="6">
        <f t="shared" ca="1" si="186"/>
        <v>0</v>
      </c>
      <c r="P1016" s="10">
        <f ca="1">VLOOKUP(C1016,Zwangerschapsverlof!$B$80:$B$86,1,1)</f>
        <v>0</v>
      </c>
      <c r="Q1016" s="10">
        <f ca="1">INDEX(Zwangerschapsverlof!$C$80:$C$86,R1016)</f>
        <v>0</v>
      </c>
      <c r="R1016" s="89">
        <f ca="1">MATCH(P1016,Zwangerschapsverlof!$B$80:$B$86,0)</f>
        <v>1</v>
      </c>
      <c r="S1016" s="6">
        <f t="shared" ca="1" si="187"/>
        <v>0</v>
      </c>
      <c r="T1016" s="37">
        <f t="shared" ca="1" si="179"/>
        <v>0</v>
      </c>
      <c r="U1016" s="49">
        <f t="shared" si="180"/>
        <v>0</v>
      </c>
      <c r="V1016" s="37">
        <f ca="1">IF(AND(H1016=0,I1016=0,O1016=1),INDEX(Zwangerschapsverlof!$B$66:$K$72,N1016,3+D1016),0)</f>
        <v>0</v>
      </c>
      <c r="W1016" s="37">
        <f ca="1">IF(AND(H1016=0,I1016=0,S1016=1),INDEX(Zwangerschapsverlof!$B$80:$K$86,R1016,3+D1016),0)</f>
        <v>0</v>
      </c>
      <c r="X1016" s="110">
        <f t="shared" ca="1" si="181"/>
        <v>20</v>
      </c>
    </row>
    <row r="1017" spans="2:24">
      <c r="B1017" s="48">
        <f t="shared" ca="1" si="183"/>
        <v>45889</v>
      </c>
      <c r="C1017" s="10">
        <f t="shared" ca="1" si="182"/>
        <v>45889</v>
      </c>
      <c r="D1017" s="6">
        <f t="shared" ca="1" si="184"/>
        <v>3</v>
      </c>
      <c r="E1017" s="10">
        <f ca="1">VLOOKUP(C1017,Vakantie!O:O,1,1)</f>
        <v>45843</v>
      </c>
      <c r="F1017" s="10">
        <f ca="1">INDEX(Vakantie!P:P,MATCH(E1017,Vakantie!O:O,0))</f>
        <v>45886</v>
      </c>
      <c r="G1017" s="6" t="str">
        <f ca="1">INDEX(Vakantie!Q:Q,MATCH(E1017,Vakantie!O:O,0))</f>
        <v>Zomer</v>
      </c>
      <c r="H1017" s="6">
        <f t="shared" ca="1" si="185"/>
        <v>0</v>
      </c>
      <c r="I1017" s="6">
        <f ca="1">IFERROR(  MIN(1, VLOOKUP(C1017,Vakantie!Z:Z,1,0)   ),0)</f>
        <v>0</v>
      </c>
      <c r="J1017" s="6">
        <f t="shared" ca="1" si="177"/>
        <v>0</v>
      </c>
      <c r="K1017" s="6">
        <f t="shared" si="178"/>
        <v>0</v>
      </c>
      <c r="L1017" s="10">
        <f ca="1">VLOOKUP(C1017,Zwangerschapsverlof!$B$66:$B$72,1,1)</f>
        <v>0</v>
      </c>
      <c r="M1017" s="10">
        <f ca="1">INDEX(Zwangerschapsverlof!$C$66:$C$72,N1017)</f>
        <v>0</v>
      </c>
      <c r="N1017" s="89">
        <f ca="1">MATCH(L1017,Zwangerschapsverlof!$B$66:$B$72,0)</f>
        <v>1</v>
      </c>
      <c r="O1017" s="6">
        <f t="shared" ca="1" si="186"/>
        <v>0</v>
      </c>
      <c r="P1017" s="10">
        <f ca="1">VLOOKUP(C1017,Zwangerschapsverlof!$B$80:$B$86,1,1)</f>
        <v>0</v>
      </c>
      <c r="Q1017" s="10">
        <f ca="1">INDEX(Zwangerschapsverlof!$C$80:$C$86,R1017)</f>
        <v>0</v>
      </c>
      <c r="R1017" s="89">
        <f ca="1">MATCH(P1017,Zwangerschapsverlof!$B$80:$B$86,0)</f>
        <v>1</v>
      </c>
      <c r="S1017" s="6">
        <f t="shared" ca="1" si="187"/>
        <v>0</v>
      </c>
      <c r="T1017" s="37">
        <f t="shared" ca="1" si="179"/>
        <v>0</v>
      </c>
      <c r="U1017" s="49">
        <f t="shared" si="180"/>
        <v>0</v>
      </c>
      <c r="V1017" s="37">
        <f ca="1">IF(AND(H1017=0,I1017=0,O1017=1),INDEX(Zwangerschapsverlof!$B$66:$K$72,N1017,3+D1017),0)</f>
        <v>0</v>
      </c>
      <c r="W1017" s="37">
        <f ca="1">IF(AND(H1017=0,I1017=0,S1017=1),INDEX(Zwangerschapsverlof!$B$80:$K$86,R1017,3+D1017),0)</f>
        <v>0</v>
      </c>
      <c r="X1017" s="110">
        <f t="shared" ca="1" si="181"/>
        <v>20</v>
      </c>
    </row>
    <row r="1018" spans="2:24">
      <c r="B1018" s="48">
        <f t="shared" ca="1" si="183"/>
        <v>45890</v>
      </c>
      <c r="C1018" s="10">
        <f t="shared" ca="1" si="182"/>
        <v>45890</v>
      </c>
      <c r="D1018" s="6">
        <f t="shared" ca="1" si="184"/>
        <v>4</v>
      </c>
      <c r="E1018" s="10">
        <f ca="1">VLOOKUP(C1018,Vakantie!O:O,1,1)</f>
        <v>45843</v>
      </c>
      <c r="F1018" s="10">
        <f ca="1">INDEX(Vakantie!P:P,MATCH(E1018,Vakantie!O:O,0))</f>
        <v>45886</v>
      </c>
      <c r="G1018" s="6" t="str">
        <f ca="1">INDEX(Vakantie!Q:Q,MATCH(E1018,Vakantie!O:O,0))</f>
        <v>Zomer</v>
      </c>
      <c r="H1018" s="6">
        <f t="shared" ca="1" si="185"/>
        <v>0</v>
      </c>
      <c r="I1018" s="6">
        <f ca="1">IFERROR(  MIN(1, VLOOKUP(C1018,Vakantie!Z:Z,1,0)   ),0)</f>
        <v>0</v>
      </c>
      <c r="J1018" s="6">
        <f t="shared" ca="1" si="177"/>
        <v>0</v>
      </c>
      <c r="K1018" s="6">
        <f t="shared" si="178"/>
        <v>0</v>
      </c>
      <c r="L1018" s="10">
        <f ca="1">VLOOKUP(C1018,Zwangerschapsverlof!$B$66:$B$72,1,1)</f>
        <v>0</v>
      </c>
      <c r="M1018" s="10">
        <f ca="1">INDEX(Zwangerschapsverlof!$C$66:$C$72,N1018)</f>
        <v>0</v>
      </c>
      <c r="N1018" s="89">
        <f ca="1">MATCH(L1018,Zwangerschapsverlof!$B$66:$B$72,0)</f>
        <v>1</v>
      </c>
      <c r="O1018" s="6">
        <f t="shared" ca="1" si="186"/>
        <v>0</v>
      </c>
      <c r="P1018" s="10">
        <f ca="1">VLOOKUP(C1018,Zwangerschapsverlof!$B$80:$B$86,1,1)</f>
        <v>0</v>
      </c>
      <c r="Q1018" s="10">
        <f ca="1">INDEX(Zwangerschapsverlof!$C$80:$C$86,R1018)</f>
        <v>0</v>
      </c>
      <c r="R1018" s="89">
        <f ca="1">MATCH(P1018,Zwangerschapsverlof!$B$80:$B$86,0)</f>
        <v>1</v>
      </c>
      <c r="S1018" s="6">
        <f t="shared" ca="1" si="187"/>
        <v>0</v>
      </c>
      <c r="T1018" s="37">
        <f t="shared" ca="1" si="179"/>
        <v>0</v>
      </c>
      <c r="U1018" s="49">
        <f t="shared" si="180"/>
        <v>0</v>
      </c>
      <c r="V1018" s="37">
        <f ca="1">IF(AND(H1018=0,I1018=0,O1018=1),INDEX(Zwangerschapsverlof!$B$66:$K$72,N1018,3+D1018),0)</f>
        <v>0</v>
      </c>
      <c r="W1018" s="37">
        <f ca="1">IF(AND(H1018=0,I1018=0,S1018=1),INDEX(Zwangerschapsverlof!$B$80:$K$86,R1018,3+D1018),0)</f>
        <v>0</v>
      </c>
      <c r="X1018" s="110">
        <f t="shared" ca="1" si="181"/>
        <v>20</v>
      </c>
    </row>
    <row r="1019" spans="2:24">
      <c r="B1019" s="48">
        <f t="shared" ca="1" si="183"/>
        <v>45891</v>
      </c>
      <c r="C1019" s="10">
        <f t="shared" ca="1" si="182"/>
        <v>45891</v>
      </c>
      <c r="D1019" s="6">
        <f t="shared" ca="1" si="184"/>
        <v>5</v>
      </c>
      <c r="E1019" s="10">
        <f ca="1">VLOOKUP(C1019,Vakantie!O:O,1,1)</f>
        <v>45843</v>
      </c>
      <c r="F1019" s="10">
        <f ca="1">INDEX(Vakantie!P:P,MATCH(E1019,Vakantie!O:O,0))</f>
        <v>45886</v>
      </c>
      <c r="G1019" s="6" t="str">
        <f ca="1">INDEX(Vakantie!Q:Q,MATCH(E1019,Vakantie!O:O,0))</f>
        <v>Zomer</v>
      </c>
      <c r="H1019" s="6">
        <f t="shared" ca="1" si="185"/>
        <v>0</v>
      </c>
      <c r="I1019" s="6">
        <f ca="1">IFERROR(  MIN(1, VLOOKUP(C1019,Vakantie!Z:Z,1,0)   ),0)</f>
        <v>0</v>
      </c>
      <c r="J1019" s="6">
        <f t="shared" ca="1" si="177"/>
        <v>0</v>
      </c>
      <c r="K1019" s="6">
        <f t="shared" si="178"/>
        <v>0</v>
      </c>
      <c r="L1019" s="10">
        <f ca="1">VLOOKUP(C1019,Zwangerschapsverlof!$B$66:$B$72,1,1)</f>
        <v>0</v>
      </c>
      <c r="M1019" s="10">
        <f ca="1">INDEX(Zwangerschapsverlof!$C$66:$C$72,N1019)</f>
        <v>0</v>
      </c>
      <c r="N1019" s="89">
        <f ca="1">MATCH(L1019,Zwangerschapsverlof!$B$66:$B$72,0)</f>
        <v>1</v>
      </c>
      <c r="O1019" s="6">
        <f t="shared" ca="1" si="186"/>
        <v>0</v>
      </c>
      <c r="P1019" s="10">
        <f ca="1">VLOOKUP(C1019,Zwangerschapsverlof!$B$80:$B$86,1,1)</f>
        <v>0</v>
      </c>
      <c r="Q1019" s="10">
        <f ca="1">INDEX(Zwangerschapsverlof!$C$80:$C$86,R1019)</f>
        <v>0</v>
      </c>
      <c r="R1019" s="89">
        <f ca="1">MATCH(P1019,Zwangerschapsverlof!$B$80:$B$86,0)</f>
        <v>1</v>
      </c>
      <c r="S1019" s="6">
        <f t="shared" ca="1" si="187"/>
        <v>0</v>
      </c>
      <c r="T1019" s="37">
        <f t="shared" ca="1" si="179"/>
        <v>0</v>
      </c>
      <c r="U1019" s="49">
        <f t="shared" si="180"/>
        <v>0</v>
      </c>
      <c r="V1019" s="37">
        <f ca="1">IF(AND(H1019=0,I1019=0,O1019=1),INDEX(Zwangerschapsverlof!$B$66:$K$72,N1019,3+D1019),0)</f>
        <v>0</v>
      </c>
      <c r="W1019" s="37">
        <f ca="1">IF(AND(H1019=0,I1019=0,S1019=1),INDEX(Zwangerschapsverlof!$B$80:$K$86,R1019,3+D1019),0)</f>
        <v>0</v>
      </c>
      <c r="X1019" s="110">
        <f t="shared" ca="1" si="181"/>
        <v>20</v>
      </c>
    </row>
    <row r="1020" spans="2:24">
      <c r="B1020" s="48">
        <f t="shared" ca="1" si="183"/>
        <v>45892</v>
      </c>
      <c r="C1020" s="10">
        <f t="shared" ca="1" si="182"/>
        <v>45892</v>
      </c>
      <c r="D1020" s="6">
        <f t="shared" ca="1" si="184"/>
        <v>6</v>
      </c>
      <c r="E1020" s="10">
        <f ca="1">VLOOKUP(C1020,Vakantie!O:O,1,1)</f>
        <v>45843</v>
      </c>
      <c r="F1020" s="10">
        <f ca="1">INDEX(Vakantie!P:P,MATCH(E1020,Vakantie!O:O,0))</f>
        <v>45886</v>
      </c>
      <c r="G1020" s="6" t="str">
        <f ca="1">INDEX(Vakantie!Q:Q,MATCH(E1020,Vakantie!O:O,0))</f>
        <v>Zomer</v>
      </c>
      <c r="H1020" s="6">
        <f t="shared" ca="1" si="185"/>
        <v>0</v>
      </c>
      <c r="I1020" s="6">
        <f ca="1">IFERROR(  MIN(1, VLOOKUP(C1020,Vakantie!Z:Z,1,0)   ),0)</f>
        <v>0</v>
      </c>
      <c r="J1020" s="6">
        <f t="shared" ca="1" si="177"/>
        <v>0</v>
      </c>
      <c r="K1020" s="6">
        <f t="shared" si="178"/>
        <v>0</v>
      </c>
      <c r="L1020" s="10">
        <f ca="1">VLOOKUP(C1020,Zwangerschapsverlof!$B$66:$B$72,1,1)</f>
        <v>0</v>
      </c>
      <c r="M1020" s="10">
        <f ca="1">INDEX(Zwangerschapsverlof!$C$66:$C$72,N1020)</f>
        <v>0</v>
      </c>
      <c r="N1020" s="89">
        <f ca="1">MATCH(L1020,Zwangerschapsverlof!$B$66:$B$72,0)</f>
        <v>1</v>
      </c>
      <c r="O1020" s="6">
        <f t="shared" ca="1" si="186"/>
        <v>0</v>
      </c>
      <c r="P1020" s="10">
        <f ca="1">VLOOKUP(C1020,Zwangerschapsverlof!$B$80:$B$86,1,1)</f>
        <v>0</v>
      </c>
      <c r="Q1020" s="10">
        <f ca="1">INDEX(Zwangerschapsverlof!$C$80:$C$86,R1020)</f>
        <v>0</v>
      </c>
      <c r="R1020" s="89">
        <f ca="1">MATCH(P1020,Zwangerschapsverlof!$B$80:$B$86,0)</f>
        <v>1</v>
      </c>
      <c r="S1020" s="6">
        <f t="shared" ca="1" si="187"/>
        <v>0</v>
      </c>
      <c r="T1020" s="37">
        <f t="shared" ca="1" si="179"/>
        <v>0</v>
      </c>
      <c r="U1020" s="49">
        <f t="shared" si="180"/>
        <v>0</v>
      </c>
      <c r="V1020" s="37">
        <f ca="1">IF(AND(H1020=0,I1020=0,O1020=1),INDEX(Zwangerschapsverlof!$B$66:$K$72,N1020,3+D1020),0)</f>
        <v>0</v>
      </c>
      <c r="W1020" s="37">
        <f ca="1">IF(AND(H1020=0,I1020=0,S1020=1),INDEX(Zwangerschapsverlof!$B$80:$K$86,R1020,3+D1020),0)</f>
        <v>0</v>
      </c>
      <c r="X1020" s="110">
        <f t="shared" ca="1" si="181"/>
        <v>20</v>
      </c>
    </row>
    <row r="1021" spans="2:24">
      <c r="B1021" s="48">
        <f t="shared" ca="1" si="183"/>
        <v>45893</v>
      </c>
      <c r="C1021" s="10">
        <f t="shared" ca="1" si="182"/>
        <v>45893</v>
      </c>
      <c r="D1021" s="6">
        <f t="shared" ca="1" si="184"/>
        <v>7</v>
      </c>
      <c r="E1021" s="10">
        <f ca="1">VLOOKUP(C1021,Vakantie!O:O,1,1)</f>
        <v>45843</v>
      </c>
      <c r="F1021" s="10">
        <f ca="1">INDEX(Vakantie!P:P,MATCH(E1021,Vakantie!O:O,0))</f>
        <v>45886</v>
      </c>
      <c r="G1021" s="6" t="str">
        <f ca="1">INDEX(Vakantie!Q:Q,MATCH(E1021,Vakantie!O:O,0))</f>
        <v>Zomer</v>
      </c>
      <c r="H1021" s="6">
        <f t="shared" ca="1" si="185"/>
        <v>0</v>
      </c>
      <c r="I1021" s="6">
        <f ca="1">IFERROR(  MIN(1, VLOOKUP(C1021,Vakantie!Z:Z,1,0)   ),0)</f>
        <v>0</v>
      </c>
      <c r="J1021" s="6">
        <f t="shared" ca="1" si="177"/>
        <v>0</v>
      </c>
      <c r="K1021" s="6">
        <f t="shared" si="178"/>
        <v>0</v>
      </c>
      <c r="L1021" s="10">
        <f ca="1">VLOOKUP(C1021,Zwangerschapsverlof!$B$66:$B$72,1,1)</f>
        <v>0</v>
      </c>
      <c r="M1021" s="10">
        <f ca="1">INDEX(Zwangerschapsverlof!$C$66:$C$72,N1021)</f>
        <v>0</v>
      </c>
      <c r="N1021" s="89">
        <f ca="1">MATCH(L1021,Zwangerschapsverlof!$B$66:$B$72,0)</f>
        <v>1</v>
      </c>
      <c r="O1021" s="6">
        <f t="shared" ca="1" si="186"/>
        <v>0</v>
      </c>
      <c r="P1021" s="10">
        <f ca="1">VLOOKUP(C1021,Zwangerschapsverlof!$B$80:$B$86,1,1)</f>
        <v>0</v>
      </c>
      <c r="Q1021" s="10">
        <f ca="1">INDEX(Zwangerschapsverlof!$C$80:$C$86,R1021)</f>
        <v>0</v>
      </c>
      <c r="R1021" s="89">
        <f ca="1">MATCH(P1021,Zwangerschapsverlof!$B$80:$B$86,0)</f>
        <v>1</v>
      </c>
      <c r="S1021" s="6">
        <f t="shared" ca="1" si="187"/>
        <v>0</v>
      </c>
      <c r="T1021" s="37">
        <f t="shared" ca="1" si="179"/>
        <v>0</v>
      </c>
      <c r="U1021" s="49">
        <f t="shared" si="180"/>
        <v>0</v>
      </c>
      <c r="V1021" s="37">
        <f ca="1">IF(AND(H1021=0,I1021=0,O1021=1),INDEX(Zwangerschapsverlof!$B$66:$K$72,N1021,3+D1021),0)</f>
        <v>0</v>
      </c>
      <c r="W1021" s="37">
        <f ca="1">IF(AND(H1021=0,I1021=0,S1021=1),INDEX(Zwangerschapsverlof!$B$80:$K$86,R1021,3+D1021),0)</f>
        <v>0</v>
      </c>
      <c r="X1021" s="110">
        <f t="shared" ca="1" si="181"/>
        <v>20</v>
      </c>
    </row>
    <row r="1022" spans="2:24">
      <c r="B1022" s="48">
        <f t="shared" ca="1" si="183"/>
        <v>45894</v>
      </c>
      <c r="C1022" s="10">
        <f t="shared" ca="1" si="182"/>
        <v>45894</v>
      </c>
      <c r="D1022" s="6">
        <f t="shared" ca="1" si="184"/>
        <v>1</v>
      </c>
      <c r="E1022" s="10">
        <f ca="1">VLOOKUP(C1022,Vakantie!O:O,1,1)</f>
        <v>45843</v>
      </c>
      <c r="F1022" s="10">
        <f ca="1">INDEX(Vakantie!P:P,MATCH(E1022,Vakantie!O:O,0))</f>
        <v>45886</v>
      </c>
      <c r="G1022" s="6" t="str">
        <f ca="1">INDEX(Vakantie!Q:Q,MATCH(E1022,Vakantie!O:O,0))</f>
        <v>Zomer</v>
      </c>
      <c r="H1022" s="6">
        <f t="shared" ca="1" si="185"/>
        <v>0</v>
      </c>
      <c r="I1022" s="6">
        <f ca="1">IFERROR(  MIN(1, VLOOKUP(C1022,Vakantie!Z:Z,1,0)   ),0)</f>
        <v>0</v>
      </c>
      <c r="J1022" s="6">
        <f t="shared" ca="1" si="177"/>
        <v>0</v>
      </c>
      <c r="K1022" s="6">
        <f t="shared" si="178"/>
        <v>0</v>
      </c>
      <c r="L1022" s="10">
        <f ca="1">VLOOKUP(C1022,Zwangerschapsverlof!$B$66:$B$72,1,1)</f>
        <v>0</v>
      </c>
      <c r="M1022" s="10">
        <f ca="1">INDEX(Zwangerschapsverlof!$C$66:$C$72,N1022)</f>
        <v>0</v>
      </c>
      <c r="N1022" s="89">
        <f ca="1">MATCH(L1022,Zwangerschapsverlof!$B$66:$B$72,0)</f>
        <v>1</v>
      </c>
      <c r="O1022" s="6">
        <f t="shared" ca="1" si="186"/>
        <v>0</v>
      </c>
      <c r="P1022" s="10">
        <f ca="1">VLOOKUP(C1022,Zwangerschapsverlof!$B$80:$B$86,1,1)</f>
        <v>0</v>
      </c>
      <c r="Q1022" s="10">
        <f ca="1">INDEX(Zwangerschapsverlof!$C$80:$C$86,R1022)</f>
        <v>0</v>
      </c>
      <c r="R1022" s="89">
        <f ca="1">MATCH(P1022,Zwangerschapsverlof!$B$80:$B$86,0)</f>
        <v>1</v>
      </c>
      <c r="S1022" s="6">
        <f t="shared" ca="1" si="187"/>
        <v>0</v>
      </c>
      <c r="T1022" s="37">
        <f t="shared" ca="1" si="179"/>
        <v>0</v>
      </c>
      <c r="U1022" s="49">
        <f t="shared" si="180"/>
        <v>0</v>
      </c>
      <c r="V1022" s="37">
        <f ca="1">IF(AND(H1022=0,I1022=0,O1022=1),INDEX(Zwangerschapsverlof!$B$66:$K$72,N1022,3+D1022),0)</f>
        <v>0</v>
      </c>
      <c r="W1022" s="37">
        <f ca="1">IF(AND(H1022=0,I1022=0,S1022=1),INDEX(Zwangerschapsverlof!$B$80:$K$86,R1022,3+D1022),0)</f>
        <v>0</v>
      </c>
      <c r="X1022" s="110">
        <f t="shared" ca="1" si="181"/>
        <v>20</v>
      </c>
    </row>
    <row r="1023" spans="2:24">
      <c r="B1023" s="48">
        <f t="shared" ca="1" si="183"/>
        <v>45895</v>
      </c>
      <c r="C1023" s="10">
        <f t="shared" ca="1" si="182"/>
        <v>45895</v>
      </c>
      <c r="D1023" s="6">
        <f t="shared" ca="1" si="184"/>
        <v>2</v>
      </c>
      <c r="E1023" s="10">
        <f ca="1">VLOOKUP(C1023,Vakantie!O:O,1,1)</f>
        <v>45843</v>
      </c>
      <c r="F1023" s="10">
        <f ca="1">INDEX(Vakantie!P:P,MATCH(E1023,Vakantie!O:O,0))</f>
        <v>45886</v>
      </c>
      <c r="G1023" s="6" t="str">
        <f ca="1">INDEX(Vakantie!Q:Q,MATCH(E1023,Vakantie!O:O,0))</f>
        <v>Zomer</v>
      </c>
      <c r="H1023" s="6">
        <f t="shared" ca="1" si="185"/>
        <v>0</v>
      </c>
      <c r="I1023" s="6">
        <f ca="1">IFERROR(  MIN(1, VLOOKUP(C1023,Vakantie!Z:Z,1,0)   ),0)</f>
        <v>0</v>
      </c>
      <c r="J1023" s="6">
        <f t="shared" ca="1" si="177"/>
        <v>0</v>
      </c>
      <c r="K1023" s="6">
        <f t="shared" si="178"/>
        <v>0</v>
      </c>
      <c r="L1023" s="10">
        <f ca="1">VLOOKUP(C1023,Zwangerschapsverlof!$B$66:$B$72,1,1)</f>
        <v>0</v>
      </c>
      <c r="M1023" s="10">
        <f ca="1">INDEX(Zwangerschapsverlof!$C$66:$C$72,N1023)</f>
        <v>0</v>
      </c>
      <c r="N1023" s="89">
        <f ca="1">MATCH(L1023,Zwangerschapsverlof!$B$66:$B$72,0)</f>
        <v>1</v>
      </c>
      <c r="O1023" s="6">
        <f t="shared" ca="1" si="186"/>
        <v>0</v>
      </c>
      <c r="P1023" s="10">
        <f ca="1">VLOOKUP(C1023,Zwangerschapsverlof!$B$80:$B$86,1,1)</f>
        <v>0</v>
      </c>
      <c r="Q1023" s="10">
        <f ca="1">INDEX(Zwangerschapsverlof!$C$80:$C$86,R1023)</f>
        <v>0</v>
      </c>
      <c r="R1023" s="89">
        <f ca="1">MATCH(P1023,Zwangerschapsverlof!$B$80:$B$86,0)</f>
        <v>1</v>
      </c>
      <c r="S1023" s="6">
        <f t="shared" ca="1" si="187"/>
        <v>0</v>
      </c>
      <c r="T1023" s="37">
        <f t="shared" ca="1" si="179"/>
        <v>0</v>
      </c>
      <c r="U1023" s="49">
        <f t="shared" si="180"/>
        <v>0</v>
      </c>
      <c r="V1023" s="37">
        <f ca="1">IF(AND(H1023=0,I1023=0,O1023=1),INDEX(Zwangerschapsverlof!$B$66:$K$72,N1023,3+D1023),0)</f>
        <v>0</v>
      </c>
      <c r="W1023" s="37">
        <f ca="1">IF(AND(H1023=0,I1023=0,S1023=1),INDEX(Zwangerschapsverlof!$B$80:$K$86,R1023,3+D1023),0)</f>
        <v>0</v>
      </c>
      <c r="X1023" s="110">
        <f t="shared" ca="1" si="181"/>
        <v>20</v>
      </c>
    </row>
    <row r="1024" spans="2:24">
      <c r="B1024" s="48">
        <f t="shared" ca="1" si="183"/>
        <v>45896</v>
      </c>
      <c r="C1024" s="10">
        <f t="shared" ca="1" si="182"/>
        <v>45896</v>
      </c>
      <c r="D1024" s="6">
        <f t="shared" ca="1" si="184"/>
        <v>3</v>
      </c>
      <c r="E1024" s="10">
        <f ca="1">VLOOKUP(C1024,Vakantie!O:O,1,1)</f>
        <v>45843</v>
      </c>
      <c r="F1024" s="10">
        <f ca="1">INDEX(Vakantie!P:P,MATCH(E1024,Vakantie!O:O,0))</f>
        <v>45886</v>
      </c>
      <c r="G1024" s="6" t="str">
        <f ca="1">INDEX(Vakantie!Q:Q,MATCH(E1024,Vakantie!O:O,0))</f>
        <v>Zomer</v>
      </c>
      <c r="H1024" s="6">
        <f t="shared" ca="1" si="185"/>
        <v>0</v>
      </c>
      <c r="I1024" s="6">
        <f ca="1">IFERROR(  MIN(1, VLOOKUP(C1024,Vakantie!Z:Z,1,0)   ),0)</f>
        <v>0</v>
      </c>
      <c r="J1024" s="6">
        <f t="shared" ca="1" si="177"/>
        <v>0</v>
      </c>
      <c r="K1024" s="6">
        <f t="shared" si="178"/>
        <v>0</v>
      </c>
      <c r="L1024" s="10">
        <f ca="1">VLOOKUP(C1024,Zwangerschapsverlof!$B$66:$B$72,1,1)</f>
        <v>0</v>
      </c>
      <c r="M1024" s="10">
        <f ca="1">INDEX(Zwangerschapsverlof!$C$66:$C$72,N1024)</f>
        <v>0</v>
      </c>
      <c r="N1024" s="89">
        <f ca="1">MATCH(L1024,Zwangerschapsverlof!$B$66:$B$72,0)</f>
        <v>1</v>
      </c>
      <c r="O1024" s="6">
        <f t="shared" ca="1" si="186"/>
        <v>0</v>
      </c>
      <c r="P1024" s="10">
        <f ca="1">VLOOKUP(C1024,Zwangerschapsverlof!$B$80:$B$86,1,1)</f>
        <v>0</v>
      </c>
      <c r="Q1024" s="10">
        <f ca="1">INDEX(Zwangerschapsverlof!$C$80:$C$86,R1024)</f>
        <v>0</v>
      </c>
      <c r="R1024" s="89">
        <f ca="1">MATCH(P1024,Zwangerschapsverlof!$B$80:$B$86,0)</f>
        <v>1</v>
      </c>
      <c r="S1024" s="6">
        <f t="shared" ca="1" si="187"/>
        <v>0</v>
      </c>
      <c r="T1024" s="37">
        <f t="shared" ca="1" si="179"/>
        <v>0</v>
      </c>
      <c r="U1024" s="49">
        <f t="shared" si="180"/>
        <v>0</v>
      </c>
      <c r="V1024" s="37">
        <f ca="1">IF(AND(H1024=0,I1024=0,O1024=1),INDEX(Zwangerschapsverlof!$B$66:$K$72,N1024,3+D1024),0)</f>
        <v>0</v>
      </c>
      <c r="W1024" s="37">
        <f ca="1">IF(AND(H1024=0,I1024=0,S1024=1),INDEX(Zwangerschapsverlof!$B$80:$K$86,R1024,3+D1024),0)</f>
        <v>0</v>
      </c>
      <c r="X1024" s="110">
        <f t="shared" ca="1" si="181"/>
        <v>20</v>
      </c>
    </row>
    <row r="1025" spans="2:24">
      <c r="B1025" s="48">
        <f t="shared" ca="1" si="183"/>
        <v>45897</v>
      </c>
      <c r="C1025" s="10">
        <f t="shared" ca="1" si="182"/>
        <v>45897</v>
      </c>
      <c r="D1025" s="6">
        <f t="shared" ca="1" si="184"/>
        <v>4</v>
      </c>
      <c r="E1025" s="10">
        <f ca="1">VLOOKUP(C1025,Vakantie!O:O,1,1)</f>
        <v>45843</v>
      </c>
      <c r="F1025" s="10">
        <f ca="1">INDEX(Vakantie!P:P,MATCH(E1025,Vakantie!O:O,0))</f>
        <v>45886</v>
      </c>
      <c r="G1025" s="6" t="str">
        <f ca="1">INDEX(Vakantie!Q:Q,MATCH(E1025,Vakantie!O:O,0))</f>
        <v>Zomer</v>
      </c>
      <c r="H1025" s="6">
        <f t="shared" ca="1" si="185"/>
        <v>0</v>
      </c>
      <c r="I1025" s="6">
        <f ca="1">IFERROR(  MIN(1, VLOOKUP(C1025,Vakantie!Z:Z,1,0)   ),0)</f>
        <v>0</v>
      </c>
      <c r="J1025" s="6">
        <f t="shared" ca="1" si="177"/>
        <v>0</v>
      </c>
      <c r="K1025" s="6">
        <f t="shared" si="178"/>
        <v>0</v>
      </c>
      <c r="L1025" s="10">
        <f ca="1">VLOOKUP(C1025,Zwangerschapsverlof!$B$66:$B$72,1,1)</f>
        <v>0</v>
      </c>
      <c r="M1025" s="10">
        <f ca="1">INDEX(Zwangerschapsverlof!$C$66:$C$72,N1025)</f>
        <v>0</v>
      </c>
      <c r="N1025" s="89">
        <f ca="1">MATCH(L1025,Zwangerschapsverlof!$B$66:$B$72,0)</f>
        <v>1</v>
      </c>
      <c r="O1025" s="6">
        <f t="shared" ca="1" si="186"/>
        <v>0</v>
      </c>
      <c r="P1025" s="10">
        <f ca="1">VLOOKUP(C1025,Zwangerschapsverlof!$B$80:$B$86,1,1)</f>
        <v>0</v>
      </c>
      <c r="Q1025" s="10">
        <f ca="1">INDEX(Zwangerschapsverlof!$C$80:$C$86,R1025)</f>
        <v>0</v>
      </c>
      <c r="R1025" s="89">
        <f ca="1">MATCH(P1025,Zwangerschapsverlof!$B$80:$B$86,0)</f>
        <v>1</v>
      </c>
      <c r="S1025" s="6">
        <f t="shared" ca="1" si="187"/>
        <v>0</v>
      </c>
      <c r="T1025" s="37">
        <f t="shared" ca="1" si="179"/>
        <v>0</v>
      </c>
      <c r="U1025" s="49">
        <f t="shared" si="180"/>
        <v>0</v>
      </c>
      <c r="V1025" s="37">
        <f ca="1">IF(AND(H1025=0,I1025=0,O1025=1),INDEX(Zwangerschapsverlof!$B$66:$K$72,N1025,3+D1025),0)</f>
        <v>0</v>
      </c>
      <c r="W1025" s="37">
        <f ca="1">IF(AND(H1025=0,I1025=0,S1025=1),INDEX(Zwangerschapsverlof!$B$80:$K$86,R1025,3+D1025),0)</f>
        <v>0</v>
      </c>
      <c r="X1025" s="110">
        <f t="shared" ca="1" si="181"/>
        <v>20</v>
      </c>
    </row>
    <row r="1026" spans="2:24">
      <c r="B1026" s="48">
        <f t="shared" ca="1" si="183"/>
        <v>45898</v>
      </c>
      <c r="C1026" s="10">
        <f t="shared" ca="1" si="182"/>
        <v>45898</v>
      </c>
      <c r="D1026" s="6">
        <f t="shared" ca="1" si="184"/>
        <v>5</v>
      </c>
      <c r="E1026" s="10">
        <f ca="1">VLOOKUP(C1026,Vakantie!O:O,1,1)</f>
        <v>45843</v>
      </c>
      <c r="F1026" s="10">
        <f ca="1">INDEX(Vakantie!P:P,MATCH(E1026,Vakantie!O:O,0))</f>
        <v>45886</v>
      </c>
      <c r="G1026" s="6" t="str">
        <f ca="1">INDEX(Vakantie!Q:Q,MATCH(E1026,Vakantie!O:O,0))</f>
        <v>Zomer</v>
      </c>
      <c r="H1026" s="6">
        <f t="shared" ca="1" si="185"/>
        <v>0</v>
      </c>
      <c r="I1026" s="6">
        <f ca="1">IFERROR(  MIN(1, VLOOKUP(C1026,Vakantie!Z:Z,1,0)   ),0)</f>
        <v>0</v>
      </c>
      <c r="J1026" s="6">
        <f t="shared" ca="1" si="177"/>
        <v>0</v>
      </c>
      <c r="K1026" s="6">
        <f t="shared" si="178"/>
        <v>0</v>
      </c>
      <c r="L1026" s="10">
        <f ca="1">VLOOKUP(C1026,Zwangerschapsverlof!$B$66:$B$72,1,1)</f>
        <v>0</v>
      </c>
      <c r="M1026" s="10">
        <f ca="1">INDEX(Zwangerschapsverlof!$C$66:$C$72,N1026)</f>
        <v>0</v>
      </c>
      <c r="N1026" s="89">
        <f ca="1">MATCH(L1026,Zwangerschapsverlof!$B$66:$B$72,0)</f>
        <v>1</v>
      </c>
      <c r="O1026" s="6">
        <f t="shared" ca="1" si="186"/>
        <v>0</v>
      </c>
      <c r="P1026" s="10">
        <f ca="1">VLOOKUP(C1026,Zwangerschapsverlof!$B$80:$B$86,1,1)</f>
        <v>0</v>
      </c>
      <c r="Q1026" s="10">
        <f ca="1">INDEX(Zwangerschapsverlof!$C$80:$C$86,R1026)</f>
        <v>0</v>
      </c>
      <c r="R1026" s="89">
        <f ca="1">MATCH(P1026,Zwangerschapsverlof!$B$80:$B$86,0)</f>
        <v>1</v>
      </c>
      <c r="S1026" s="6">
        <f t="shared" ca="1" si="187"/>
        <v>0</v>
      </c>
      <c r="T1026" s="37">
        <f t="shared" ca="1" si="179"/>
        <v>0</v>
      </c>
      <c r="U1026" s="49">
        <f t="shared" si="180"/>
        <v>0</v>
      </c>
      <c r="V1026" s="37">
        <f ca="1">IF(AND(H1026=0,I1026=0,O1026=1),INDEX(Zwangerschapsverlof!$B$66:$K$72,N1026,3+D1026),0)</f>
        <v>0</v>
      </c>
      <c r="W1026" s="37">
        <f ca="1">IF(AND(H1026=0,I1026=0,S1026=1),INDEX(Zwangerschapsverlof!$B$80:$K$86,R1026,3+D1026),0)</f>
        <v>0</v>
      </c>
      <c r="X1026" s="110">
        <f t="shared" ca="1" si="181"/>
        <v>20</v>
      </c>
    </row>
    <row r="1027" spans="2:24">
      <c r="B1027" s="48">
        <f t="shared" ca="1" si="183"/>
        <v>45899</v>
      </c>
      <c r="C1027" s="10">
        <f t="shared" ca="1" si="182"/>
        <v>45899</v>
      </c>
      <c r="D1027" s="6">
        <f t="shared" ca="1" si="184"/>
        <v>6</v>
      </c>
      <c r="E1027" s="10">
        <f ca="1">VLOOKUP(C1027,Vakantie!O:O,1,1)</f>
        <v>45843</v>
      </c>
      <c r="F1027" s="10">
        <f ca="1">INDEX(Vakantie!P:P,MATCH(E1027,Vakantie!O:O,0))</f>
        <v>45886</v>
      </c>
      <c r="G1027" s="6" t="str">
        <f ca="1">INDEX(Vakantie!Q:Q,MATCH(E1027,Vakantie!O:O,0))</f>
        <v>Zomer</v>
      </c>
      <c r="H1027" s="6">
        <f t="shared" ca="1" si="185"/>
        <v>0</v>
      </c>
      <c r="I1027" s="6">
        <f ca="1">IFERROR(  MIN(1, VLOOKUP(C1027,Vakantie!Z:Z,1,0)   ),0)</f>
        <v>0</v>
      </c>
      <c r="J1027" s="6">
        <f t="shared" ca="1" si="177"/>
        <v>0</v>
      </c>
      <c r="K1027" s="6">
        <f t="shared" si="178"/>
        <v>0</v>
      </c>
      <c r="L1027" s="10">
        <f ca="1">VLOOKUP(C1027,Zwangerschapsverlof!$B$66:$B$72,1,1)</f>
        <v>0</v>
      </c>
      <c r="M1027" s="10">
        <f ca="1">INDEX(Zwangerschapsverlof!$C$66:$C$72,N1027)</f>
        <v>0</v>
      </c>
      <c r="N1027" s="89">
        <f ca="1">MATCH(L1027,Zwangerschapsverlof!$B$66:$B$72,0)</f>
        <v>1</v>
      </c>
      <c r="O1027" s="6">
        <f t="shared" ca="1" si="186"/>
        <v>0</v>
      </c>
      <c r="P1027" s="10">
        <f ca="1">VLOOKUP(C1027,Zwangerschapsverlof!$B$80:$B$86,1,1)</f>
        <v>0</v>
      </c>
      <c r="Q1027" s="10">
        <f ca="1">INDEX(Zwangerschapsverlof!$C$80:$C$86,R1027)</f>
        <v>0</v>
      </c>
      <c r="R1027" s="89">
        <f ca="1">MATCH(P1027,Zwangerschapsverlof!$B$80:$B$86,0)</f>
        <v>1</v>
      </c>
      <c r="S1027" s="6">
        <f t="shared" ca="1" si="187"/>
        <v>0</v>
      </c>
      <c r="T1027" s="37">
        <f t="shared" ca="1" si="179"/>
        <v>0</v>
      </c>
      <c r="U1027" s="49">
        <f t="shared" si="180"/>
        <v>0</v>
      </c>
      <c r="V1027" s="37">
        <f ca="1">IF(AND(H1027=0,I1027=0,O1027=1),INDEX(Zwangerschapsverlof!$B$66:$K$72,N1027,3+D1027),0)</f>
        <v>0</v>
      </c>
      <c r="W1027" s="37">
        <f ca="1">IF(AND(H1027=0,I1027=0,S1027=1),INDEX(Zwangerschapsverlof!$B$80:$K$86,R1027,3+D1027),0)</f>
        <v>0</v>
      </c>
      <c r="X1027" s="110">
        <f t="shared" ca="1" si="181"/>
        <v>20</v>
      </c>
    </row>
    <row r="1028" spans="2:24">
      <c r="B1028" s="48">
        <f t="shared" ca="1" si="183"/>
        <v>45900</v>
      </c>
      <c r="C1028" s="10">
        <f t="shared" ca="1" si="182"/>
        <v>45900</v>
      </c>
      <c r="D1028" s="6">
        <f t="shared" ca="1" si="184"/>
        <v>7</v>
      </c>
      <c r="E1028" s="10">
        <f ca="1">VLOOKUP(C1028,Vakantie!O:O,1,1)</f>
        <v>45843</v>
      </c>
      <c r="F1028" s="10">
        <f ca="1">INDEX(Vakantie!P:P,MATCH(E1028,Vakantie!O:O,0))</f>
        <v>45886</v>
      </c>
      <c r="G1028" s="6" t="str">
        <f ca="1">INDEX(Vakantie!Q:Q,MATCH(E1028,Vakantie!O:O,0))</f>
        <v>Zomer</v>
      </c>
      <c r="H1028" s="6">
        <f t="shared" ca="1" si="185"/>
        <v>0</v>
      </c>
      <c r="I1028" s="6">
        <f ca="1">IFERROR(  MIN(1, VLOOKUP(C1028,Vakantie!Z:Z,1,0)   ),0)</f>
        <v>0</v>
      </c>
      <c r="J1028" s="6">
        <f t="shared" ca="1" si="177"/>
        <v>0</v>
      </c>
      <c r="K1028" s="6">
        <f t="shared" si="178"/>
        <v>0</v>
      </c>
      <c r="L1028" s="10">
        <f ca="1">VLOOKUP(C1028,Zwangerschapsverlof!$B$66:$B$72,1,1)</f>
        <v>0</v>
      </c>
      <c r="M1028" s="10">
        <f ca="1">INDEX(Zwangerschapsverlof!$C$66:$C$72,N1028)</f>
        <v>0</v>
      </c>
      <c r="N1028" s="89">
        <f ca="1">MATCH(L1028,Zwangerschapsverlof!$B$66:$B$72,0)</f>
        <v>1</v>
      </c>
      <c r="O1028" s="6">
        <f t="shared" ca="1" si="186"/>
        <v>0</v>
      </c>
      <c r="P1028" s="10">
        <f ca="1">VLOOKUP(C1028,Zwangerschapsverlof!$B$80:$B$86,1,1)</f>
        <v>0</v>
      </c>
      <c r="Q1028" s="10">
        <f ca="1">INDEX(Zwangerschapsverlof!$C$80:$C$86,R1028)</f>
        <v>0</v>
      </c>
      <c r="R1028" s="89">
        <f ca="1">MATCH(P1028,Zwangerschapsverlof!$B$80:$B$86,0)</f>
        <v>1</v>
      </c>
      <c r="S1028" s="6">
        <f t="shared" ca="1" si="187"/>
        <v>0</v>
      </c>
      <c r="T1028" s="37">
        <f t="shared" ca="1" si="179"/>
        <v>0</v>
      </c>
      <c r="U1028" s="49">
        <f t="shared" si="180"/>
        <v>0</v>
      </c>
      <c r="V1028" s="37">
        <f ca="1">IF(AND(H1028=0,I1028=0,O1028=1),INDEX(Zwangerschapsverlof!$B$66:$K$72,N1028,3+D1028),0)</f>
        <v>0</v>
      </c>
      <c r="W1028" s="37">
        <f ca="1">IF(AND(H1028=0,I1028=0,S1028=1),INDEX(Zwangerschapsverlof!$B$80:$K$86,R1028,3+D1028),0)</f>
        <v>0</v>
      </c>
      <c r="X1028" s="110">
        <f t="shared" ca="1" si="181"/>
        <v>20</v>
      </c>
    </row>
    <row r="1029" spans="2:24">
      <c r="B1029" s="48">
        <f t="shared" ca="1" si="183"/>
        <v>45901</v>
      </c>
      <c r="C1029" s="10">
        <f t="shared" ca="1" si="182"/>
        <v>45901</v>
      </c>
      <c r="D1029" s="6">
        <f t="shared" ca="1" si="184"/>
        <v>1</v>
      </c>
      <c r="E1029" s="10">
        <f ca="1">VLOOKUP(C1029,Vakantie!O:O,1,1)</f>
        <v>45843</v>
      </c>
      <c r="F1029" s="10">
        <f ca="1">INDEX(Vakantie!P:P,MATCH(E1029,Vakantie!O:O,0))</f>
        <v>45886</v>
      </c>
      <c r="G1029" s="6" t="str">
        <f ca="1">INDEX(Vakantie!Q:Q,MATCH(E1029,Vakantie!O:O,0))</f>
        <v>Zomer</v>
      </c>
      <c r="H1029" s="6">
        <f t="shared" ca="1" si="185"/>
        <v>0</v>
      </c>
      <c r="I1029" s="6">
        <f ca="1">IFERROR(  MIN(1, VLOOKUP(C1029,Vakantie!Z:Z,1,0)   ),0)</f>
        <v>0</v>
      </c>
      <c r="J1029" s="6">
        <f t="shared" ca="1" si="177"/>
        <v>0</v>
      </c>
      <c r="K1029" s="6">
        <f t="shared" si="178"/>
        <v>0</v>
      </c>
      <c r="L1029" s="10">
        <f ca="1">VLOOKUP(C1029,Zwangerschapsverlof!$B$66:$B$72,1,1)</f>
        <v>0</v>
      </c>
      <c r="M1029" s="10">
        <f ca="1">INDEX(Zwangerschapsverlof!$C$66:$C$72,N1029)</f>
        <v>0</v>
      </c>
      <c r="N1029" s="89">
        <f ca="1">MATCH(L1029,Zwangerschapsverlof!$B$66:$B$72,0)</f>
        <v>1</v>
      </c>
      <c r="O1029" s="6">
        <f t="shared" ca="1" si="186"/>
        <v>0</v>
      </c>
      <c r="P1029" s="10">
        <f ca="1">VLOOKUP(C1029,Zwangerschapsverlof!$B$80:$B$86,1,1)</f>
        <v>0</v>
      </c>
      <c r="Q1029" s="10">
        <f ca="1">INDEX(Zwangerschapsverlof!$C$80:$C$86,R1029)</f>
        <v>0</v>
      </c>
      <c r="R1029" s="89">
        <f ca="1">MATCH(P1029,Zwangerschapsverlof!$B$80:$B$86,0)</f>
        <v>1</v>
      </c>
      <c r="S1029" s="6">
        <f t="shared" ca="1" si="187"/>
        <v>0</v>
      </c>
      <c r="T1029" s="37">
        <f t="shared" ca="1" si="179"/>
        <v>0</v>
      </c>
      <c r="U1029" s="49">
        <f t="shared" si="180"/>
        <v>0</v>
      </c>
      <c r="V1029" s="37">
        <f ca="1">IF(AND(H1029=0,I1029=0,O1029=1),INDEX(Zwangerschapsverlof!$B$66:$K$72,N1029,3+D1029),0)</f>
        <v>0</v>
      </c>
      <c r="W1029" s="37">
        <f ca="1">IF(AND(H1029=0,I1029=0,S1029=1),INDEX(Zwangerschapsverlof!$B$80:$K$86,R1029,3+D1029),0)</f>
        <v>0</v>
      </c>
      <c r="X1029" s="110">
        <f t="shared" ca="1" si="181"/>
        <v>20</v>
      </c>
    </row>
    <row r="1030" spans="2:24">
      <c r="B1030" s="48">
        <f t="shared" ca="1" si="183"/>
        <v>45902</v>
      </c>
      <c r="C1030" s="10">
        <f t="shared" ca="1" si="182"/>
        <v>45902</v>
      </c>
      <c r="D1030" s="6">
        <f t="shared" ca="1" si="184"/>
        <v>2</v>
      </c>
      <c r="E1030" s="10">
        <f ca="1">VLOOKUP(C1030,Vakantie!O:O,1,1)</f>
        <v>45843</v>
      </c>
      <c r="F1030" s="10">
        <f ca="1">INDEX(Vakantie!P:P,MATCH(E1030,Vakantie!O:O,0))</f>
        <v>45886</v>
      </c>
      <c r="G1030" s="6" t="str">
        <f ca="1">INDEX(Vakantie!Q:Q,MATCH(E1030,Vakantie!O:O,0))</f>
        <v>Zomer</v>
      </c>
      <c r="H1030" s="6">
        <f t="shared" ca="1" si="185"/>
        <v>0</v>
      </c>
      <c r="I1030" s="6">
        <f ca="1">IFERROR(  MIN(1, VLOOKUP(C1030,Vakantie!Z:Z,1,0)   ),0)</f>
        <v>0</v>
      </c>
      <c r="J1030" s="6">
        <f t="shared" ca="1" si="177"/>
        <v>0</v>
      </c>
      <c r="K1030" s="6">
        <f t="shared" si="178"/>
        <v>0</v>
      </c>
      <c r="L1030" s="10">
        <f ca="1">VLOOKUP(C1030,Zwangerschapsverlof!$B$66:$B$72,1,1)</f>
        <v>0</v>
      </c>
      <c r="M1030" s="10">
        <f ca="1">INDEX(Zwangerschapsverlof!$C$66:$C$72,N1030)</f>
        <v>0</v>
      </c>
      <c r="N1030" s="89">
        <f ca="1">MATCH(L1030,Zwangerschapsverlof!$B$66:$B$72,0)</f>
        <v>1</v>
      </c>
      <c r="O1030" s="6">
        <f t="shared" ca="1" si="186"/>
        <v>0</v>
      </c>
      <c r="P1030" s="10">
        <f ca="1">VLOOKUP(C1030,Zwangerschapsverlof!$B$80:$B$86,1,1)</f>
        <v>0</v>
      </c>
      <c r="Q1030" s="10">
        <f ca="1">INDEX(Zwangerschapsverlof!$C$80:$C$86,R1030)</f>
        <v>0</v>
      </c>
      <c r="R1030" s="89">
        <f ca="1">MATCH(P1030,Zwangerschapsverlof!$B$80:$B$86,0)</f>
        <v>1</v>
      </c>
      <c r="S1030" s="6">
        <f t="shared" ca="1" si="187"/>
        <v>0</v>
      </c>
      <c r="T1030" s="37">
        <f t="shared" ca="1" si="179"/>
        <v>0</v>
      </c>
      <c r="U1030" s="49">
        <f t="shared" si="180"/>
        <v>0</v>
      </c>
      <c r="V1030" s="37">
        <f ca="1">IF(AND(H1030=0,I1030=0,O1030=1),INDEX(Zwangerschapsverlof!$B$66:$K$72,N1030,3+D1030),0)</f>
        <v>0</v>
      </c>
      <c r="W1030" s="37">
        <f ca="1">IF(AND(H1030=0,I1030=0,S1030=1),INDEX(Zwangerschapsverlof!$B$80:$K$86,R1030,3+D1030),0)</f>
        <v>0</v>
      </c>
      <c r="X1030" s="110">
        <f t="shared" ca="1" si="181"/>
        <v>20</v>
      </c>
    </row>
    <row r="1031" spans="2:24">
      <c r="B1031" s="48">
        <f t="shared" ca="1" si="183"/>
        <v>45903</v>
      </c>
      <c r="C1031" s="10">
        <f t="shared" ca="1" si="182"/>
        <v>45903</v>
      </c>
      <c r="D1031" s="6">
        <f t="shared" ca="1" si="184"/>
        <v>3</v>
      </c>
      <c r="E1031" s="10">
        <f ca="1">VLOOKUP(C1031,Vakantie!O:O,1,1)</f>
        <v>45843</v>
      </c>
      <c r="F1031" s="10">
        <f ca="1">INDEX(Vakantie!P:P,MATCH(E1031,Vakantie!O:O,0))</f>
        <v>45886</v>
      </c>
      <c r="G1031" s="6" t="str">
        <f ca="1">INDEX(Vakantie!Q:Q,MATCH(E1031,Vakantie!O:O,0))</f>
        <v>Zomer</v>
      </c>
      <c r="H1031" s="6">
        <f t="shared" ca="1" si="185"/>
        <v>0</v>
      </c>
      <c r="I1031" s="6">
        <f ca="1">IFERROR(  MIN(1, VLOOKUP(C1031,Vakantie!Z:Z,1,0)   ),0)</f>
        <v>0</v>
      </c>
      <c r="J1031" s="6">
        <f t="shared" ref="J1031:J1094" ca="1" si="188">IF(AND(C1031&gt;=$AX$23,C1031&lt;=$AX$38),1,0)</f>
        <v>0</v>
      </c>
      <c r="K1031" s="6">
        <f t="shared" ref="K1031:K1094" si="189">IF($AX$37=0,0,IF(AND(C1031&gt;=$AX$37,C1031&lt;=$AX$35),1,0))</f>
        <v>0</v>
      </c>
      <c r="L1031" s="10">
        <f ca="1">VLOOKUP(C1031,Zwangerschapsverlof!$B$66:$B$72,1,1)</f>
        <v>0</v>
      </c>
      <c r="M1031" s="10">
        <f ca="1">INDEX(Zwangerschapsverlof!$C$66:$C$72,N1031)</f>
        <v>0</v>
      </c>
      <c r="N1031" s="89">
        <f ca="1">MATCH(L1031,Zwangerschapsverlof!$B$66:$B$72,0)</f>
        <v>1</v>
      </c>
      <c r="O1031" s="6">
        <f t="shared" ca="1" si="186"/>
        <v>0</v>
      </c>
      <c r="P1031" s="10">
        <f ca="1">VLOOKUP(C1031,Zwangerschapsverlof!$B$80:$B$86,1,1)</f>
        <v>0</v>
      </c>
      <c r="Q1031" s="10">
        <f ca="1">INDEX(Zwangerschapsverlof!$C$80:$C$86,R1031)</f>
        <v>0</v>
      </c>
      <c r="R1031" s="89">
        <f ca="1">MATCH(P1031,Zwangerschapsverlof!$B$80:$B$86,0)</f>
        <v>1</v>
      </c>
      <c r="S1031" s="6">
        <f t="shared" ca="1" si="187"/>
        <v>0</v>
      </c>
      <c r="T1031" s="37">
        <f t="shared" ref="T1031:T1094" ca="1" si="190">IF(AND(OR(H1031=1,I1031=1),J1031=1),INDEX($AY$9:$BE$9,1,D1031),0)</f>
        <v>0</v>
      </c>
      <c r="U1031" s="49">
        <f t="shared" ref="U1031:U1094" si="191">IF(K1031=1,INDEX($AY$9:$BE$9,1,D1031),0)</f>
        <v>0</v>
      </c>
      <c r="V1031" s="37">
        <f ca="1">IF(AND(H1031=0,I1031=0,O1031=1),INDEX(Zwangerschapsverlof!$B$66:$K$72,N1031,3+D1031),0)</f>
        <v>0</v>
      </c>
      <c r="W1031" s="37">
        <f ca="1">IF(AND(H1031=0,I1031=0,S1031=1),INDEX(Zwangerschapsverlof!$B$80:$K$86,R1031,3+D1031),0)</f>
        <v>0</v>
      </c>
      <c r="X1031" s="110">
        <f t="shared" ref="X1031:X1094" ca="1" si="192">SUM(X1030,IF(I1031=1,1,0))</f>
        <v>20</v>
      </c>
    </row>
    <row r="1032" spans="2:24">
      <c r="B1032" s="48">
        <f t="shared" ca="1" si="183"/>
        <v>45904</v>
      </c>
      <c r="C1032" s="10">
        <f t="shared" ref="C1032:C1095" ca="1" si="193">C1031+1</f>
        <v>45904</v>
      </c>
      <c r="D1032" s="6">
        <f t="shared" ca="1" si="184"/>
        <v>4</v>
      </c>
      <c r="E1032" s="10">
        <f ca="1">VLOOKUP(C1032,Vakantie!O:O,1,1)</f>
        <v>45843</v>
      </c>
      <c r="F1032" s="10">
        <f ca="1">INDEX(Vakantie!P:P,MATCH(E1032,Vakantie!O:O,0))</f>
        <v>45886</v>
      </c>
      <c r="G1032" s="6" t="str">
        <f ca="1">INDEX(Vakantie!Q:Q,MATCH(E1032,Vakantie!O:O,0))</f>
        <v>Zomer</v>
      </c>
      <c r="H1032" s="6">
        <f t="shared" ca="1" si="185"/>
        <v>0</v>
      </c>
      <c r="I1032" s="6">
        <f ca="1">IFERROR(  MIN(1, VLOOKUP(C1032,Vakantie!Z:Z,1,0)   ),0)</f>
        <v>0</v>
      </c>
      <c r="J1032" s="6">
        <f t="shared" ca="1" si="188"/>
        <v>0</v>
      </c>
      <c r="K1032" s="6">
        <f t="shared" si="189"/>
        <v>0</v>
      </c>
      <c r="L1032" s="10">
        <f ca="1">VLOOKUP(C1032,Zwangerschapsverlof!$B$66:$B$72,1,1)</f>
        <v>0</v>
      </c>
      <c r="M1032" s="10">
        <f ca="1">INDEX(Zwangerschapsverlof!$C$66:$C$72,N1032)</f>
        <v>0</v>
      </c>
      <c r="N1032" s="89">
        <f ca="1">MATCH(L1032,Zwangerschapsverlof!$B$66:$B$72,0)</f>
        <v>1</v>
      </c>
      <c r="O1032" s="6">
        <f t="shared" ca="1" si="186"/>
        <v>0</v>
      </c>
      <c r="P1032" s="10">
        <f ca="1">VLOOKUP(C1032,Zwangerschapsverlof!$B$80:$B$86,1,1)</f>
        <v>0</v>
      </c>
      <c r="Q1032" s="10">
        <f ca="1">INDEX(Zwangerschapsverlof!$C$80:$C$86,R1032)</f>
        <v>0</v>
      </c>
      <c r="R1032" s="89">
        <f ca="1">MATCH(P1032,Zwangerschapsverlof!$B$80:$B$86,0)</f>
        <v>1</v>
      </c>
      <c r="S1032" s="6">
        <f t="shared" ca="1" si="187"/>
        <v>0</v>
      </c>
      <c r="T1032" s="37">
        <f t="shared" ca="1" si="190"/>
        <v>0</v>
      </c>
      <c r="U1032" s="49">
        <f t="shared" si="191"/>
        <v>0</v>
      </c>
      <c r="V1032" s="37">
        <f ca="1">IF(AND(H1032=0,I1032=0,O1032=1),INDEX(Zwangerschapsverlof!$B$66:$K$72,N1032,3+D1032),0)</f>
        <v>0</v>
      </c>
      <c r="W1032" s="37">
        <f ca="1">IF(AND(H1032=0,I1032=0,S1032=1),INDEX(Zwangerschapsverlof!$B$80:$K$86,R1032,3+D1032),0)</f>
        <v>0</v>
      </c>
      <c r="X1032" s="110">
        <f t="shared" ca="1" si="192"/>
        <v>20</v>
      </c>
    </row>
    <row r="1033" spans="2:24">
      <c r="B1033" s="48">
        <f t="shared" ca="1" si="183"/>
        <v>45905</v>
      </c>
      <c r="C1033" s="10">
        <f t="shared" ca="1" si="193"/>
        <v>45905</v>
      </c>
      <c r="D1033" s="6">
        <f t="shared" ca="1" si="184"/>
        <v>5</v>
      </c>
      <c r="E1033" s="10">
        <f ca="1">VLOOKUP(C1033,Vakantie!O:O,1,1)</f>
        <v>45843</v>
      </c>
      <c r="F1033" s="10">
        <f ca="1">INDEX(Vakantie!P:P,MATCH(E1033,Vakantie!O:O,0))</f>
        <v>45886</v>
      </c>
      <c r="G1033" s="6" t="str">
        <f ca="1">INDEX(Vakantie!Q:Q,MATCH(E1033,Vakantie!O:O,0))</f>
        <v>Zomer</v>
      </c>
      <c r="H1033" s="6">
        <f t="shared" ca="1" si="185"/>
        <v>0</v>
      </c>
      <c r="I1033" s="6">
        <f ca="1">IFERROR(  MIN(1, VLOOKUP(C1033,Vakantie!Z:Z,1,0)   ),0)</f>
        <v>0</v>
      </c>
      <c r="J1033" s="6">
        <f t="shared" ca="1" si="188"/>
        <v>0</v>
      </c>
      <c r="K1033" s="6">
        <f t="shared" si="189"/>
        <v>0</v>
      </c>
      <c r="L1033" s="10">
        <f ca="1">VLOOKUP(C1033,Zwangerschapsverlof!$B$66:$B$72,1,1)</f>
        <v>0</v>
      </c>
      <c r="M1033" s="10">
        <f ca="1">INDEX(Zwangerschapsverlof!$C$66:$C$72,N1033)</f>
        <v>0</v>
      </c>
      <c r="N1033" s="89">
        <f ca="1">MATCH(L1033,Zwangerschapsverlof!$B$66:$B$72,0)</f>
        <v>1</v>
      </c>
      <c r="O1033" s="6">
        <f t="shared" ca="1" si="186"/>
        <v>0</v>
      </c>
      <c r="P1033" s="10">
        <f ca="1">VLOOKUP(C1033,Zwangerschapsverlof!$B$80:$B$86,1,1)</f>
        <v>0</v>
      </c>
      <c r="Q1033" s="10">
        <f ca="1">INDEX(Zwangerschapsverlof!$C$80:$C$86,R1033)</f>
        <v>0</v>
      </c>
      <c r="R1033" s="89">
        <f ca="1">MATCH(P1033,Zwangerschapsverlof!$B$80:$B$86,0)</f>
        <v>1</v>
      </c>
      <c r="S1033" s="6">
        <f t="shared" ca="1" si="187"/>
        <v>0</v>
      </c>
      <c r="T1033" s="37">
        <f t="shared" ca="1" si="190"/>
        <v>0</v>
      </c>
      <c r="U1033" s="49">
        <f t="shared" si="191"/>
        <v>0</v>
      </c>
      <c r="V1033" s="37">
        <f ca="1">IF(AND(H1033=0,I1033=0,O1033=1),INDEX(Zwangerschapsverlof!$B$66:$K$72,N1033,3+D1033),0)</f>
        <v>0</v>
      </c>
      <c r="W1033" s="37">
        <f ca="1">IF(AND(H1033=0,I1033=0,S1033=1),INDEX(Zwangerschapsverlof!$B$80:$K$86,R1033,3+D1033),0)</f>
        <v>0</v>
      </c>
      <c r="X1033" s="110">
        <f t="shared" ca="1" si="192"/>
        <v>20</v>
      </c>
    </row>
    <row r="1034" spans="2:24">
      <c r="B1034" s="48">
        <f t="shared" ca="1" si="183"/>
        <v>45906</v>
      </c>
      <c r="C1034" s="10">
        <f t="shared" ca="1" si="193"/>
        <v>45906</v>
      </c>
      <c r="D1034" s="6">
        <f t="shared" ca="1" si="184"/>
        <v>6</v>
      </c>
      <c r="E1034" s="10">
        <f ca="1">VLOOKUP(C1034,Vakantie!O:O,1,1)</f>
        <v>45843</v>
      </c>
      <c r="F1034" s="10">
        <f ca="1">INDEX(Vakantie!P:P,MATCH(E1034,Vakantie!O:O,0))</f>
        <v>45886</v>
      </c>
      <c r="G1034" s="6" t="str">
        <f ca="1">INDEX(Vakantie!Q:Q,MATCH(E1034,Vakantie!O:O,0))</f>
        <v>Zomer</v>
      </c>
      <c r="H1034" s="6">
        <f t="shared" ca="1" si="185"/>
        <v>0</v>
      </c>
      <c r="I1034" s="6">
        <f ca="1">IFERROR(  MIN(1, VLOOKUP(C1034,Vakantie!Z:Z,1,0)   ),0)</f>
        <v>0</v>
      </c>
      <c r="J1034" s="6">
        <f t="shared" ca="1" si="188"/>
        <v>0</v>
      </c>
      <c r="K1034" s="6">
        <f t="shared" si="189"/>
        <v>0</v>
      </c>
      <c r="L1034" s="10">
        <f ca="1">VLOOKUP(C1034,Zwangerschapsverlof!$B$66:$B$72,1,1)</f>
        <v>0</v>
      </c>
      <c r="M1034" s="10">
        <f ca="1">INDEX(Zwangerschapsverlof!$C$66:$C$72,N1034)</f>
        <v>0</v>
      </c>
      <c r="N1034" s="89">
        <f ca="1">MATCH(L1034,Zwangerschapsverlof!$B$66:$B$72,0)</f>
        <v>1</v>
      </c>
      <c r="O1034" s="6">
        <f t="shared" ca="1" si="186"/>
        <v>0</v>
      </c>
      <c r="P1034" s="10">
        <f ca="1">VLOOKUP(C1034,Zwangerschapsverlof!$B$80:$B$86,1,1)</f>
        <v>0</v>
      </c>
      <c r="Q1034" s="10">
        <f ca="1">INDEX(Zwangerschapsverlof!$C$80:$C$86,R1034)</f>
        <v>0</v>
      </c>
      <c r="R1034" s="89">
        <f ca="1">MATCH(P1034,Zwangerschapsverlof!$B$80:$B$86,0)</f>
        <v>1</v>
      </c>
      <c r="S1034" s="6">
        <f t="shared" ca="1" si="187"/>
        <v>0</v>
      </c>
      <c r="T1034" s="37">
        <f t="shared" ca="1" si="190"/>
        <v>0</v>
      </c>
      <c r="U1034" s="49">
        <f t="shared" si="191"/>
        <v>0</v>
      </c>
      <c r="V1034" s="37">
        <f ca="1">IF(AND(H1034=0,I1034=0,O1034=1),INDEX(Zwangerschapsverlof!$B$66:$K$72,N1034,3+D1034),0)</f>
        <v>0</v>
      </c>
      <c r="W1034" s="37">
        <f ca="1">IF(AND(H1034=0,I1034=0,S1034=1),INDEX(Zwangerschapsverlof!$B$80:$K$86,R1034,3+D1034),0)</f>
        <v>0</v>
      </c>
      <c r="X1034" s="110">
        <f t="shared" ca="1" si="192"/>
        <v>20</v>
      </c>
    </row>
    <row r="1035" spans="2:24">
      <c r="B1035" s="48">
        <f t="shared" ca="1" si="183"/>
        <v>45907</v>
      </c>
      <c r="C1035" s="10">
        <f t="shared" ca="1" si="193"/>
        <v>45907</v>
      </c>
      <c r="D1035" s="6">
        <f t="shared" ca="1" si="184"/>
        <v>7</v>
      </c>
      <c r="E1035" s="10">
        <f ca="1">VLOOKUP(C1035,Vakantie!O:O,1,1)</f>
        <v>45843</v>
      </c>
      <c r="F1035" s="10">
        <f ca="1">INDEX(Vakantie!P:P,MATCH(E1035,Vakantie!O:O,0))</f>
        <v>45886</v>
      </c>
      <c r="G1035" s="6" t="str">
        <f ca="1">INDEX(Vakantie!Q:Q,MATCH(E1035,Vakantie!O:O,0))</f>
        <v>Zomer</v>
      </c>
      <c r="H1035" s="6">
        <f t="shared" ca="1" si="185"/>
        <v>0</v>
      </c>
      <c r="I1035" s="6">
        <f ca="1">IFERROR(  MIN(1, VLOOKUP(C1035,Vakantie!Z:Z,1,0)   ),0)</f>
        <v>0</v>
      </c>
      <c r="J1035" s="6">
        <f t="shared" ca="1" si="188"/>
        <v>0</v>
      </c>
      <c r="K1035" s="6">
        <f t="shared" si="189"/>
        <v>0</v>
      </c>
      <c r="L1035" s="10">
        <f ca="1">VLOOKUP(C1035,Zwangerschapsverlof!$B$66:$B$72,1,1)</f>
        <v>0</v>
      </c>
      <c r="M1035" s="10">
        <f ca="1">INDEX(Zwangerschapsverlof!$C$66:$C$72,N1035)</f>
        <v>0</v>
      </c>
      <c r="N1035" s="89">
        <f ca="1">MATCH(L1035,Zwangerschapsverlof!$B$66:$B$72,0)</f>
        <v>1</v>
      </c>
      <c r="O1035" s="6">
        <f t="shared" ca="1" si="186"/>
        <v>0</v>
      </c>
      <c r="P1035" s="10">
        <f ca="1">VLOOKUP(C1035,Zwangerschapsverlof!$B$80:$B$86,1,1)</f>
        <v>0</v>
      </c>
      <c r="Q1035" s="10">
        <f ca="1">INDEX(Zwangerschapsverlof!$C$80:$C$86,R1035)</f>
        <v>0</v>
      </c>
      <c r="R1035" s="89">
        <f ca="1">MATCH(P1035,Zwangerschapsverlof!$B$80:$B$86,0)</f>
        <v>1</v>
      </c>
      <c r="S1035" s="6">
        <f t="shared" ca="1" si="187"/>
        <v>0</v>
      </c>
      <c r="T1035" s="37">
        <f t="shared" ca="1" si="190"/>
        <v>0</v>
      </c>
      <c r="U1035" s="49">
        <f t="shared" si="191"/>
        <v>0</v>
      </c>
      <c r="V1035" s="37">
        <f ca="1">IF(AND(H1035=0,I1035=0,O1035=1),INDEX(Zwangerschapsverlof!$B$66:$K$72,N1035,3+D1035),0)</f>
        <v>0</v>
      </c>
      <c r="W1035" s="37">
        <f ca="1">IF(AND(H1035=0,I1035=0,S1035=1),INDEX(Zwangerschapsverlof!$B$80:$K$86,R1035,3+D1035),0)</f>
        <v>0</v>
      </c>
      <c r="X1035" s="110">
        <f t="shared" ca="1" si="192"/>
        <v>20</v>
      </c>
    </row>
    <row r="1036" spans="2:24">
      <c r="B1036" s="48">
        <f t="shared" ca="1" si="183"/>
        <v>45908</v>
      </c>
      <c r="C1036" s="10">
        <f t="shared" ca="1" si="193"/>
        <v>45908</v>
      </c>
      <c r="D1036" s="6">
        <f t="shared" ca="1" si="184"/>
        <v>1</v>
      </c>
      <c r="E1036" s="10">
        <f ca="1">VLOOKUP(C1036,Vakantie!O:O,1,1)</f>
        <v>45843</v>
      </c>
      <c r="F1036" s="10">
        <f ca="1">INDEX(Vakantie!P:P,MATCH(E1036,Vakantie!O:O,0))</f>
        <v>45886</v>
      </c>
      <c r="G1036" s="6" t="str">
        <f ca="1">INDEX(Vakantie!Q:Q,MATCH(E1036,Vakantie!O:O,0))</f>
        <v>Zomer</v>
      </c>
      <c r="H1036" s="6">
        <f t="shared" ca="1" si="185"/>
        <v>0</v>
      </c>
      <c r="I1036" s="6">
        <f ca="1">IFERROR(  MIN(1, VLOOKUP(C1036,Vakantie!Z:Z,1,0)   ),0)</f>
        <v>0</v>
      </c>
      <c r="J1036" s="6">
        <f t="shared" ca="1" si="188"/>
        <v>0</v>
      </c>
      <c r="K1036" s="6">
        <f t="shared" si="189"/>
        <v>0</v>
      </c>
      <c r="L1036" s="10">
        <f ca="1">VLOOKUP(C1036,Zwangerschapsverlof!$B$66:$B$72,1,1)</f>
        <v>0</v>
      </c>
      <c r="M1036" s="10">
        <f ca="1">INDEX(Zwangerschapsverlof!$C$66:$C$72,N1036)</f>
        <v>0</v>
      </c>
      <c r="N1036" s="89">
        <f ca="1">MATCH(L1036,Zwangerschapsverlof!$B$66:$B$72,0)</f>
        <v>1</v>
      </c>
      <c r="O1036" s="6">
        <f t="shared" ca="1" si="186"/>
        <v>0</v>
      </c>
      <c r="P1036" s="10">
        <f ca="1">VLOOKUP(C1036,Zwangerschapsverlof!$B$80:$B$86,1,1)</f>
        <v>0</v>
      </c>
      <c r="Q1036" s="10">
        <f ca="1">INDEX(Zwangerschapsverlof!$C$80:$C$86,R1036)</f>
        <v>0</v>
      </c>
      <c r="R1036" s="89">
        <f ca="1">MATCH(P1036,Zwangerschapsverlof!$B$80:$B$86,0)</f>
        <v>1</v>
      </c>
      <c r="S1036" s="6">
        <f t="shared" ca="1" si="187"/>
        <v>0</v>
      </c>
      <c r="T1036" s="37">
        <f t="shared" ca="1" si="190"/>
        <v>0</v>
      </c>
      <c r="U1036" s="49">
        <f t="shared" si="191"/>
        <v>0</v>
      </c>
      <c r="V1036" s="37">
        <f ca="1">IF(AND(H1036=0,I1036=0,O1036=1),INDEX(Zwangerschapsverlof!$B$66:$K$72,N1036,3+D1036),0)</f>
        <v>0</v>
      </c>
      <c r="W1036" s="37">
        <f ca="1">IF(AND(H1036=0,I1036=0,S1036=1),INDEX(Zwangerschapsverlof!$B$80:$K$86,R1036,3+D1036),0)</f>
        <v>0</v>
      </c>
      <c r="X1036" s="110">
        <f t="shared" ca="1" si="192"/>
        <v>20</v>
      </c>
    </row>
    <row r="1037" spans="2:24">
      <c r="B1037" s="48">
        <f t="shared" ca="1" si="183"/>
        <v>45909</v>
      </c>
      <c r="C1037" s="10">
        <f t="shared" ca="1" si="193"/>
        <v>45909</v>
      </c>
      <c r="D1037" s="6">
        <f t="shared" ca="1" si="184"/>
        <v>2</v>
      </c>
      <c r="E1037" s="10">
        <f ca="1">VLOOKUP(C1037,Vakantie!O:O,1,1)</f>
        <v>45843</v>
      </c>
      <c r="F1037" s="10">
        <f ca="1">INDEX(Vakantie!P:P,MATCH(E1037,Vakantie!O:O,0))</f>
        <v>45886</v>
      </c>
      <c r="G1037" s="6" t="str">
        <f ca="1">INDEX(Vakantie!Q:Q,MATCH(E1037,Vakantie!O:O,0))</f>
        <v>Zomer</v>
      </c>
      <c r="H1037" s="6">
        <f t="shared" ca="1" si="185"/>
        <v>0</v>
      </c>
      <c r="I1037" s="6">
        <f ca="1">IFERROR(  MIN(1, VLOOKUP(C1037,Vakantie!Z:Z,1,0)   ),0)</f>
        <v>0</v>
      </c>
      <c r="J1037" s="6">
        <f t="shared" ca="1" si="188"/>
        <v>0</v>
      </c>
      <c r="K1037" s="6">
        <f t="shared" si="189"/>
        <v>0</v>
      </c>
      <c r="L1037" s="10">
        <f ca="1">VLOOKUP(C1037,Zwangerschapsverlof!$B$66:$B$72,1,1)</f>
        <v>0</v>
      </c>
      <c r="M1037" s="10">
        <f ca="1">INDEX(Zwangerschapsverlof!$C$66:$C$72,N1037)</f>
        <v>0</v>
      </c>
      <c r="N1037" s="89">
        <f ca="1">MATCH(L1037,Zwangerschapsverlof!$B$66:$B$72,0)</f>
        <v>1</v>
      </c>
      <c r="O1037" s="6">
        <f t="shared" ca="1" si="186"/>
        <v>0</v>
      </c>
      <c r="P1037" s="10">
        <f ca="1">VLOOKUP(C1037,Zwangerschapsverlof!$B$80:$B$86,1,1)</f>
        <v>0</v>
      </c>
      <c r="Q1037" s="10">
        <f ca="1">INDEX(Zwangerschapsverlof!$C$80:$C$86,R1037)</f>
        <v>0</v>
      </c>
      <c r="R1037" s="89">
        <f ca="1">MATCH(P1037,Zwangerschapsverlof!$B$80:$B$86,0)</f>
        <v>1</v>
      </c>
      <c r="S1037" s="6">
        <f t="shared" ca="1" si="187"/>
        <v>0</v>
      </c>
      <c r="T1037" s="37">
        <f t="shared" ca="1" si="190"/>
        <v>0</v>
      </c>
      <c r="U1037" s="49">
        <f t="shared" si="191"/>
        <v>0</v>
      </c>
      <c r="V1037" s="37">
        <f ca="1">IF(AND(H1037=0,I1037=0,O1037=1),INDEX(Zwangerschapsverlof!$B$66:$K$72,N1037,3+D1037),0)</f>
        <v>0</v>
      </c>
      <c r="W1037" s="37">
        <f ca="1">IF(AND(H1037=0,I1037=0,S1037=1),INDEX(Zwangerschapsverlof!$B$80:$K$86,R1037,3+D1037),0)</f>
        <v>0</v>
      </c>
      <c r="X1037" s="110">
        <f t="shared" ca="1" si="192"/>
        <v>20</v>
      </c>
    </row>
    <row r="1038" spans="2:24">
      <c r="B1038" s="48">
        <f t="shared" ca="1" si="183"/>
        <v>45910</v>
      </c>
      <c r="C1038" s="10">
        <f t="shared" ca="1" si="193"/>
        <v>45910</v>
      </c>
      <c r="D1038" s="6">
        <f t="shared" ca="1" si="184"/>
        <v>3</v>
      </c>
      <c r="E1038" s="10">
        <f ca="1">VLOOKUP(C1038,Vakantie!O:O,1,1)</f>
        <v>45843</v>
      </c>
      <c r="F1038" s="10">
        <f ca="1">INDEX(Vakantie!P:P,MATCH(E1038,Vakantie!O:O,0))</f>
        <v>45886</v>
      </c>
      <c r="G1038" s="6" t="str">
        <f ca="1">INDEX(Vakantie!Q:Q,MATCH(E1038,Vakantie!O:O,0))</f>
        <v>Zomer</v>
      </c>
      <c r="H1038" s="6">
        <f t="shared" ca="1" si="185"/>
        <v>0</v>
      </c>
      <c r="I1038" s="6">
        <f ca="1">IFERROR(  MIN(1, VLOOKUP(C1038,Vakantie!Z:Z,1,0)   ),0)</f>
        <v>0</v>
      </c>
      <c r="J1038" s="6">
        <f t="shared" ca="1" si="188"/>
        <v>0</v>
      </c>
      <c r="K1038" s="6">
        <f t="shared" si="189"/>
        <v>0</v>
      </c>
      <c r="L1038" s="10">
        <f ca="1">VLOOKUP(C1038,Zwangerschapsverlof!$B$66:$B$72,1,1)</f>
        <v>0</v>
      </c>
      <c r="M1038" s="10">
        <f ca="1">INDEX(Zwangerschapsverlof!$C$66:$C$72,N1038)</f>
        <v>0</v>
      </c>
      <c r="N1038" s="89">
        <f ca="1">MATCH(L1038,Zwangerschapsverlof!$B$66:$B$72,0)</f>
        <v>1</v>
      </c>
      <c r="O1038" s="6">
        <f t="shared" ca="1" si="186"/>
        <v>0</v>
      </c>
      <c r="P1038" s="10">
        <f ca="1">VLOOKUP(C1038,Zwangerschapsverlof!$B$80:$B$86,1,1)</f>
        <v>0</v>
      </c>
      <c r="Q1038" s="10">
        <f ca="1">INDEX(Zwangerschapsverlof!$C$80:$C$86,R1038)</f>
        <v>0</v>
      </c>
      <c r="R1038" s="89">
        <f ca="1">MATCH(P1038,Zwangerschapsverlof!$B$80:$B$86,0)</f>
        <v>1</v>
      </c>
      <c r="S1038" s="6">
        <f t="shared" ca="1" si="187"/>
        <v>0</v>
      </c>
      <c r="T1038" s="37">
        <f t="shared" ca="1" si="190"/>
        <v>0</v>
      </c>
      <c r="U1038" s="49">
        <f t="shared" si="191"/>
        <v>0</v>
      </c>
      <c r="V1038" s="37">
        <f ca="1">IF(AND(H1038=0,I1038=0,O1038=1),INDEX(Zwangerschapsverlof!$B$66:$K$72,N1038,3+D1038),0)</f>
        <v>0</v>
      </c>
      <c r="W1038" s="37">
        <f ca="1">IF(AND(H1038=0,I1038=0,S1038=1),INDEX(Zwangerschapsverlof!$B$80:$K$86,R1038,3+D1038),0)</f>
        <v>0</v>
      </c>
      <c r="X1038" s="110">
        <f t="shared" ca="1" si="192"/>
        <v>20</v>
      </c>
    </row>
    <row r="1039" spans="2:24">
      <c r="B1039" s="48">
        <f t="shared" ca="1" si="183"/>
        <v>45911</v>
      </c>
      <c r="C1039" s="10">
        <f t="shared" ca="1" si="193"/>
        <v>45911</v>
      </c>
      <c r="D1039" s="6">
        <f t="shared" ca="1" si="184"/>
        <v>4</v>
      </c>
      <c r="E1039" s="10">
        <f ca="1">VLOOKUP(C1039,Vakantie!O:O,1,1)</f>
        <v>45843</v>
      </c>
      <c r="F1039" s="10">
        <f ca="1">INDEX(Vakantie!P:P,MATCH(E1039,Vakantie!O:O,0))</f>
        <v>45886</v>
      </c>
      <c r="G1039" s="6" t="str">
        <f ca="1">INDEX(Vakantie!Q:Q,MATCH(E1039,Vakantie!O:O,0))</f>
        <v>Zomer</v>
      </c>
      <c r="H1039" s="6">
        <f t="shared" ca="1" si="185"/>
        <v>0</v>
      </c>
      <c r="I1039" s="6">
        <f ca="1">IFERROR(  MIN(1, VLOOKUP(C1039,Vakantie!Z:Z,1,0)   ),0)</f>
        <v>0</v>
      </c>
      <c r="J1039" s="6">
        <f t="shared" ca="1" si="188"/>
        <v>0</v>
      </c>
      <c r="K1039" s="6">
        <f t="shared" si="189"/>
        <v>0</v>
      </c>
      <c r="L1039" s="10">
        <f ca="1">VLOOKUP(C1039,Zwangerschapsverlof!$B$66:$B$72,1,1)</f>
        <v>0</v>
      </c>
      <c r="M1039" s="10">
        <f ca="1">INDEX(Zwangerschapsverlof!$C$66:$C$72,N1039)</f>
        <v>0</v>
      </c>
      <c r="N1039" s="89">
        <f ca="1">MATCH(L1039,Zwangerschapsverlof!$B$66:$B$72,0)</f>
        <v>1</v>
      </c>
      <c r="O1039" s="6">
        <f t="shared" ca="1" si="186"/>
        <v>0</v>
      </c>
      <c r="P1039" s="10">
        <f ca="1">VLOOKUP(C1039,Zwangerschapsverlof!$B$80:$B$86,1,1)</f>
        <v>0</v>
      </c>
      <c r="Q1039" s="10">
        <f ca="1">INDEX(Zwangerschapsverlof!$C$80:$C$86,R1039)</f>
        <v>0</v>
      </c>
      <c r="R1039" s="89">
        <f ca="1">MATCH(P1039,Zwangerschapsverlof!$B$80:$B$86,0)</f>
        <v>1</v>
      </c>
      <c r="S1039" s="6">
        <f t="shared" ca="1" si="187"/>
        <v>0</v>
      </c>
      <c r="T1039" s="37">
        <f t="shared" ca="1" si="190"/>
        <v>0</v>
      </c>
      <c r="U1039" s="49">
        <f t="shared" si="191"/>
        <v>0</v>
      </c>
      <c r="V1039" s="37">
        <f ca="1">IF(AND(H1039=0,I1039=0,O1039=1),INDEX(Zwangerschapsverlof!$B$66:$K$72,N1039,3+D1039),0)</f>
        <v>0</v>
      </c>
      <c r="W1039" s="37">
        <f ca="1">IF(AND(H1039=0,I1039=0,S1039=1),INDEX(Zwangerschapsverlof!$B$80:$K$86,R1039,3+D1039),0)</f>
        <v>0</v>
      </c>
      <c r="X1039" s="110">
        <f t="shared" ca="1" si="192"/>
        <v>20</v>
      </c>
    </row>
    <row r="1040" spans="2:24">
      <c r="B1040" s="48">
        <f t="shared" ref="B1040:B1073" ca="1" si="194">C1040</f>
        <v>45912</v>
      </c>
      <c r="C1040" s="10">
        <f t="shared" ca="1" si="193"/>
        <v>45912</v>
      </c>
      <c r="D1040" s="6">
        <f t="shared" ref="D1040:D1073" ca="1" si="195">WEEKDAY(C1040,11)</f>
        <v>5</v>
      </c>
      <c r="E1040" s="10">
        <f ca="1">VLOOKUP(C1040,Vakantie!O:O,1,1)</f>
        <v>45843</v>
      </c>
      <c r="F1040" s="10">
        <f ca="1">INDEX(Vakantie!P:P,MATCH(E1040,Vakantie!O:O,0))</f>
        <v>45886</v>
      </c>
      <c r="G1040" s="6" t="str">
        <f ca="1">INDEX(Vakantie!Q:Q,MATCH(E1040,Vakantie!O:O,0))</f>
        <v>Zomer</v>
      </c>
      <c r="H1040" s="6">
        <f t="shared" ref="H1040:H1073" ca="1" si="196">IF(AND(C1040&gt;=E1040,C1040&lt;=F1040),1,0)</f>
        <v>0</v>
      </c>
      <c r="I1040" s="6">
        <f ca="1">IFERROR(  MIN(1, VLOOKUP(C1040,Vakantie!Z:Z,1,0)   ),0)</f>
        <v>0</v>
      </c>
      <c r="J1040" s="6">
        <f t="shared" ca="1" si="188"/>
        <v>0</v>
      </c>
      <c r="K1040" s="6">
        <f t="shared" si="189"/>
        <v>0</v>
      </c>
      <c r="L1040" s="10">
        <f ca="1">VLOOKUP(C1040,Zwangerschapsverlof!$B$66:$B$72,1,1)</f>
        <v>0</v>
      </c>
      <c r="M1040" s="10">
        <f ca="1">INDEX(Zwangerschapsverlof!$C$66:$C$72,N1040)</f>
        <v>0</v>
      </c>
      <c r="N1040" s="89">
        <f ca="1">MATCH(L1040,Zwangerschapsverlof!$B$66:$B$72,0)</f>
        <v>1</v>
      </c>
      <c r="O1040" s="6">
        <f t="shared" ref="O1040:O1073" ca="1" si="197">IF(AND(C1040&gt;=L1040,C1040&lt;=M1040),1,0)</f>
        <v>0</v>
      </c>
      <c r="P1040" s="10">
        <f ca="1">VLOOKUP(C1040,Zwangerschapsverlof!$B$80:$B$86,1,1)</f>
        <v>0</v>
      </c>
      <c r="Q1040" s="10">
        <f ca="1">INDEX(Zwangerschapsverlof!$C$80:$C$86,R1040)</f>
        <v>0</v>
      </c>
      <c r="R1040" s="89">
        <f ca="1">MATCH(P1040,Zwangerschapsverlof!$B$80:$B$86,0)</f>
        <v>1</v>
      </c>
      <c r="S1040" s="6">
        <f t="shared" ref="S1040:S1073" ca="1" si="198">IF(AND(C1040&gt;=P1040,C1040&lt;=Q1040),1,0)</f>
        <v>0</v>
      </c>
      <c r="T1040" s="37">
        <f t="shared" ca="1" si="190"/>
        <v>0</v>
      </c>
      <c r="U1040" s="49">
        <f t="shared" si="191"/>
        <v>0</v>
      </c>
      <c r="V1040" s="37">
        <f ca="1">IF(AND(H1040=0,I1040=0,O1040=1),INDEX(Zwangerschapsverlof!$B$66:$K$72,N1040,3+D1040),0)</f>
        <v>0</v>
      </c>
      <c r="W1040" s="37">
        <f ca="1">IF(AND(H1040=0,I1040=0,S1040=1),INDEX(Zwangerschapsverlof!$B$80:$K$86,R1040,3+D1040),0)</f>
        <v>0</v>
      </c>
      <c r="X1040" s="110">
        <f t="shared" ca="1" si="192"/>
        <v>20</v>
      </c>
    </row>
    <row r="1041" spans="2:24">
      <c r="B1041" s="48">
        <f t="shared" ca="1" si="194"/>
        <v>45913</v>
      </c>
      <c r="C1041" s="10">
        <f t="shared" ca="1" si="193"/>
        <v>45913</v>
      </c>
      <c r="D1041" s="6">
        <f t="shared" ca="1" si="195"/>
        <v>6</v>
      </c>
      <c r="E1041" s="10">
        <f ca="1">VLOOKUP(C1041,Vakantie!O:O,1,1)</f>
        <v>45843</v>
      </c>
      <c r="F1041" s="10">
        <f ca="1">INDEX(Vakantie!P:P,MATCH(E1041,Vakantie!O:O,0))</f>
        <v>45886</v>
      </c>
      <c r="G1041" s="6" t="str">
        <f ca="1">INDEX(Vakantie!Q:Q,MATCH(E1041,Vakantie!O:O,0))</f>
        <v>Zomer</v>
      </c>
      <c r="H1041" s="6">
        <f t="shared" ca="1" si="196"/>
        <v>0</v>
      </c>
      <c r="I1041" s="6">
        <f ca="1">IFERROR(  MIN(1, VLOOKUP(C1041,Vakantie!Z:Z,1,0)   ),0)</f>
        <v>0</v>
      </c>
      <c r="J1041" s="6">
        <f t="shared" ca="1" si="188"/>
        <v>0</v>
      </c>
      <c r="K1041" s="6">
        <f t="shared" si="189"/>
        <v>0</v>
      </c>
      <c r="L1041" s="10">
        <f ca="1">VLOOKUP(C1041,Zwangerschapsverlof!$B$66:$B$72,1,1)</f>
        <v>0</v>
      </c>
      <c r="M1041" s="10">
        <f ca="1">INDEX(Zwangerschapsverlof!$C$66:$C$72,N1041)</f>
        <v>0</v>
      </c>
      <c r="N1041" s="89">
        <f ca="1">MATCH(L1041,Zwangerschapsverlof!$B$66:$B$72,0)</f>
        <v>1</v>
      </c>
      <c r="O1041" s="6">
        <f t="shared" ca="1" si="197"/>
        <v>0</v>
      </c>
      <c r="P1041" s="10">
        <f ca="1">VLOOKUP(C1041,Zwangerschapsverlof!$B$80:$B$86,1,1)</f>
        <v>0</v>
      </c>
      <c r="Q1041" s="10">
        <f ca="1">INDEX(Zwangerschapsverlof!$C$80:$C$86,R1041)</f>
        <v>0</v>
      </c>
      <c r="R1041" s="89">
        <f ca="1">MATCH(P1041,Zwangerschapsverlof!$B$80:$B$86,0)</f>
        <v>1</v>
      </c>
      <c r="S1041" s="6">
        <f t="shared" ca="1" si="198"/>
        <v>0</v>
      </c>
      <c r="T1041" s="37">
        <f t="shared" ca="1" si="190"/>
        <v>0</v>
      </c>
      <c r="U1041" s="49">
        <f t="shared" si="191"/>
        <v>0</v>
      </c>
      <c r="V1041" s="37">
        <f ca="1">IF(AND(H1041=0,I1041=0,O1041=1),INDEX(Zwangerschapsverlof!$B$66:$K$72,N1041,3+D1041),0)</f>
        <v>0</v>
      </c>
      <c r="W1041" s="37">
        <f ca="1">IF(AND(H1041=0,I1041=0,S1041=1),INDEX(Zwangerschapsverlof!$B$80:$K$86,R1041,3+D1041),0)</f>
        <v>0</v>
      </c>
      <c r="X1041" s="110">
        <f t="shared" ca="1" si="192"/>
        <v>20</v>
      </c>
    </row>
    <row r="1042" spans="2:24">
      <c r="B1042" s="48">
        <f t="shared" ca="1" si="194"/>
        <v>45914</v>
      </c>
      <c r="C1042" s="10">
        <f t="shared" ca="1" si="193"/>
        <v>45914</v>
      </c>
      <c r="D1042" s="6">
        <f t="shared" ca="1" si="195"/>
        <v>7</v>
      </c>
      <c r="E1042" s="10">
        <f ca="1">VLOOKUP(C1042,Vakantie!O:O,1,1)</f>
        <v>45843</v>
      </c>
      <c r="F1042" s="10">
        <f ca="1">INDEX(Vakantie!P:P,MATCH(E1042,Vakantie!O:O,0))</f>
        <v>45886</v>
      </c>
      <c r="G1042" s="6" t="str">
        <f ca="1">INDEX(Vakantie!Q:Q,MATCH(E1042,Vakantie!O:O,0))</f>
        <v>Zomer</v>
      </c>
      <c r="H1042" s="6">
        <f t="shared" ca="1" si="196"/>
        <v>0</v>
      </c>
      <c r="I1042" s="6">
        <f ca="1">IFERROR(  MIN(1, VLOOKUP(C1042,Vakantie!Z:Z,1,0)   ),0)</f>
        <v>0</v>
      </c>
      <c r="J1042" s="6">
        <f t="shared" ca="1" si="188"/>
        <v>0</v>
      </c>
      <c r="K1042" s="6">
        <f t="shared" si="189"/>
        <v>0</v>
      </c>
      <c r="L1042" s="10">
        <f ca="1">VLOOKUP(C1042,Zwangerschapsverlof!$B$66:$B$72,1,1)</f>
        <v>0</v>
      </c>
      <c r="M1042" s="10">
        <f ca="1">INDEX(Zwangerschapsverlof!$C$66:$C$72,N1042)</f>
        <v>0</v>
      </c>
      <c r="N1042" s="89">
        <f ca="1">MATCH(L1042,Zwangerschapsverlof!$B$66:$B$72,0)</f>
        <v>1</v>
      </c>
      <c r="O1042" s="6">
        <f t="shared" ca="1" si="197"/>
        <v>0</v>
      </c>
      <c r="P1042" s="10">
        <f ca="1">VLOOKUP(C1042,Zwangerschapsverlof!$B$80:$B$86,1,1)</f>
        <v>0</v>
      </c>
      <c r="Q1042" s="10">
        <f ca="1">INDEX(Zwangerschapsverlof!$C$80:$C$86,R1042)</f>
        <v>0</v>
      </c>
      <c r="R1042" s="89">
        <f ca="1">MATCH(P1042,Zwangerschapsverlof!$B$80:$B$86,0)</f>
        <v>1</v>
      </c>
      <c r="S1042" s="6">
        <f t="shared" ca="1" si="198"/>
        <v>0</v>
      </c>
      <c r="T1042" s="37">
        <f t="shared" ca="1" si="190"/>
        <v>0</v>
      </c>
      <c r="U1042" s="49">
        <f t="shared" si="191"/>
        <v>0</v>
      </c>
      <c r="V1042" s="37">
        <f ca="1">IF(AND(H1042=0,I1042=0,O1042=1),INDEX(Zwangerschapsverlof!$B$66:$K$72,N1042,3+D1042),0)</f>
        <v>0</v>
      </c>
      <c r="W1042" s="37">
        <f ca="1">IF(AND(H1042=0,I1042=0,S1042=1),INDEX(Zwangerschapsverlof!$B$80:$K$86,R1042,3+D1042),0)</f>
        <v>0</v>
      </c>
      <c r="X1042" s="110">
        <f t="shared" ca="1" si="192"/>
        <v>20</v>
      </c>
    </row>
    <row r="1043" spans="2:24">
      <c r="B1043" s="48">
        <f t="shared" ca="1" si="194"/>
        <v>45915</v>
      </c>
      <c r="C1043" s="10">
        <f t="shared" ca="1" si="193"/>
        <v>45915</v>
      </c>
      <c r="D1043" s="6">
        <f t="shared" ca="1" si="195"/>
        <v>1</v>
      </c>
      <c r="E1043" s="10">
        <f ca="1">VLOOKUP(C1043,Vakantie!O:O,1,1)</f>
        <v>45843</v>
      </c>
      <c r="F1043" s="10">
        <f ca="1">INDEX(Vakantie!P:P,MATCH(E1043,Vakantie!O:O,0))</f>
        <v>45886</v>
      </c>
      <c r="G1043" s="6" t="str">
        <f ca="1">INDEX(Vakantie!Q:Q,MATCH(E1043,Vakantie!O:O,0))</f>
        <v>Zomer</v>
      </c>
      <c r="H1043" s="6">
        <f t="shared" ca="1" si="196"/>
        <v>0</v>
      </c>
      <c r="I1043" s="6">
        <f ca="1">IFERROR(  MIN(1, VLOOKUP(C1043,Vakantie!Z:Z,1,0)   ),0)</f>
        <v>0</v>
      </c>
      <c r="J1043" s="6">
        <f t="shared" ca="1" si="188"/>
        <v>0</v>
      </c>
      <c r="K1043" s="6">
        <f t="shared" si="189"/>
        <v>0</v>
      </c>
      <c r="L1043" s="10">
        <f ca="1">VLOOKUP(C1043,Zwangerschapsverlof!$B$66:$B$72,1,1)</f>
        <v>0</v>
      </c>
      <c r="M1043" s="10">
        <f ca="1">INDEX(Zwangerschapsverlof!$C$66:$C$72,N1043)</f>
        <v>0</v>
      </c>
      <c r="N1043" s="89">
        <f ca="1">MATCH(L1043,Zwangerschapsverlof!$B$66:$B$72,0)</f>
        <v>1</v>
      </c>
      <c r="O1043" s="6">
        <f t="shared" ca="1" si="197"/>
        <v>0</v>
      </c>
      <c r="P1043" s="10">
        <f ca="1">VLOOKUP(C1043,Zwangerschapsverlof!$B$80:$B$86,1,1)</f>
        <v>0</v>
      </c>
      <c r="Q1043" s="10">
        <f ca="1">INDEX(Zwangerschapsverlof!$C$80:$C$86,R1043)</f>
        <v>0</v>
      </c>
      <c r="R1043" s="89">
        <f ca="1">MATCH(P1043,Zwangerschapsverlof!$B$80:$B$86,0)</f>
        <v>1</v>
      </c>
      <c r="S1043" s="6">
        <f t="shared" ca="1" si="198"/>
        <v>0</v>
      </c>
      <c r="T1043" s="37">
        <f t="shared" ca="1" si="190"/>
        <v>0</v>
      </c>
      <c r="U1043" s="49">
        <f t="shared" si="191"/>
        <v>0</v>
      </c>
      <c r="V1043" s="37">
        <f ca="1">IF(AND(H1043=0,I1043=0,O1043=1),INDEX(Zwangerschapsverlof!$B$66:$K$72,N1043,3+D1043),0)</f>
        <v>0</v>
      </c>
      <c r="W1043" s="37">
        <f ca="1">IF(AND(H1043=0,I1043=0,S1043=1),INDEX(Zwangerschapsverlof!$B$80:$K$86,R1043,3+D1043),0)</f>
        <v>0</v>
      </c>
      <c r="X1043" s="110">
        <f t="shared" ca="1" si="192"/>
        <v>20</v>
      </c>
    </row>
    <row r="1044" spans="2:24">
      <c r="B1044" s="48">
        <f t="shared" ca="1" si="194"/>
        <v>45916</v>
      </c>
      <c r="C1044" s="10">
        <f t="shared" ca="1" si="193"/>
        <v>45916</v>
      </c>
      <c r="D1044" s="6">
        <f t="shared" ca="1" si="195"/>
        <v>2</v>
      </c>
      <c r="E1044" s="10">
        <f ca="1">VLOOKUP(C1044,Vakantie!O:O,1,1)</f>
        <v>45843</v>
      </c>
      <c r="F1044" s="10">
        <f ca="1">INDEX(Vakantie!P:P,MATCH(E1044,Vakantie!O:O,0))</f>
        <v>45886</v>
      </c>
      <c r="G1044" s="6" t="str">
        <f ca="1">INDEX(Vakantie!Q:Q,MATCH(E1044,Vakantie!O:O,0))</f>
        <v>Zomer</v>
      </c>
      <c r="H1044" s="6">
        <f t="shared" ca="1" si="196"/>
        <v>0</v>
      </c>
      <c r="I1044" s="6">
        <f ca="1">IFERROR(  MIN(1, VLOOKUP(C1044,Vakantie!Z:Z,1,0)   ),0)</f>
        <v>0</v>
      </c>
      <c r="J1044" s="6">
        <f t="shared" ca="1" si="188"/>
        <v>0</v>
      </c>
      <c r="K1044" s="6">
        <f t="shared" si="189"/>
        <v>0</v>
      </c>
      <c r="L1044" s="10">
        <f ca="1">VLOOKUP(C1044,Zwangerschapsverlof!$B$66:$B$72,1,1)</f>
        <v>0</v>
      </c>
      <c r="M1044" s="10">
        <f ca="1">INDEX(Zwangerschapsverlof!$C$66:$C$72,N1044)</f>
        <v>0</v>
      </c>
      <c r="N1044" s="89">
        <f ca="1">MATCH(L1044,Zwangerschapsverlof!$B$66:$B$72,0)</f>
        <v>1</v>
      </c>
      <c r="O1044" s="6">
        <f t="shared" ca="1" si="197"/>
        <v>0</v>
      </c>
      <c r="P1044" s="10">
        <f ca="1">VLOOKUP(C1044,Zwangerschapsverlof!$B$80:$B$86,1,1)</f>
        <v>0</v>
      </c>
      <c r="Q1044" s="10">
        <f ca="1">INDEX(Zwangerschapsverlof!$C$80:$C$86,R1044)</f>
        <v>0</v>
      </c>
      <c r="R1044" s="89">
        <f ca="1">MATCH(P1044,Zwangerschapsverlof!$B$80:$B$86,0)</f>
        <v>1</v>
      </c>
      <c r="S1044" s="6">
        <f t="shared" ca="1" si="198"/>
        <v>0</v>
      </c>
      <c r="T1044" s="37">
        <f t="shared" ca="1" si="190"/>
        <v>0</v>
      </c>
      <c r="U1044" s="49">
        <f t="shared" si="191"/>
        <v>0</v>
      </c>
      <c r="V1044" s="37">
        <f ca="1">IF(AND(H1044=0,I1044=0,O1044=1),INDEX(Zwangerschapsverlof!$B$66:$K$72,N1044,3+D1044),0)</f>
        <v>0</v>
      </c>
      <c r="W1044" s="37">
        <f ca="1">IF(AND(H1044=0,I1044=0,S1044=1),INDEX(Zwangerschapsverlof!$B$80:$K$86,R1044,3+D1044),0)</f>
        <v>0</v>
      </c>
      <c r="X1044" s="110">
        <f t="shared" ca="1" si="192"/>
        <v>20</v>
      </c>
    </row>
    <row r="1045" spans="2:24">
      <c r="B1045" s="48">
        <f t="shared" ca="1" si="194"/>
        <v>45917</v>
      </c>
      <c r="C1045" s="10">
        <f t="shared" ca="1" si="193"/>
        <v>45917</v>
      </c>
      <c r="D1045" s="6">
        <f t="shared" ca="1" si="195"/>
        <v>3</v>
      </c>
      <c r="E1045" s="10">
        <f ca="1">VLOOKUP(C1045,Vakantie!O:O,1,1)</f>
        <v>45843</v>
      </c>
      <c r="F1045" s="10">
        <f ca="1">INDEX(Vakantie!P:P,MATCH(E1045,Vakantie!O:O,0))</f>
        <v>45886</v>
      </c>
      <c r="G1045" s="6" t="str">
        <f ca="1">INDEX(Vakantie!Q:Q,MATCH(E1045,Vakantie!O:O,0))</f>
        <v>Zomer</v>
      </c>
      <c r="H1045" s="6">
        <f t="shared" ca="1" si="196"/>
        <v>0</v>
      </c>
      <c r="I1045" s="6">
        <f ca="1">IFERROR(  MIN(1, VLOOKUP(C1045,Vakantie!Z:Z,1,0)   ),0)</f>
        <v>0</v>
      </c>
      <c r="J1045" s="6">
        <f t="shared" ca="1" si="188"/>
        <v>0</v>
      </c>
      <c r="K1045" s="6">
        <f t="shared" si="189"/>
        <v>0</v>
      </c>
      <c r="L1045" s="10">
        <f ca="1">VLOOKUP(C1045,Zwangerschapsverlof!$B$66:$B$72,1,1)</f>
        <v>0</v>
      </c>
      <c r="M1045" s="10">
        <f ca="1">INDEX(Zwangerschapsverlof!$C$66:$C$72,N1045)</f>
        <v>0</v>
      </c>
      <c r="N1045" s="89">
        <f ca="1">MATCH(L1045,Zwangerschapsverlof!$B$66:$B$72,0)</f>
        <v>1</v>
      </c>
      <c r="O1045" s="6">
        <f t="shared" ca="1" si="197"/>
        <v>0</v>
      </c>
      <c r="P1045" s="10">
        <f ca="1">VLOOKUP(C1045,Zwangerschapsverlof!$B$80:$B$86,1,1)</f>
        <v>0</v>
      </c>
      <c r="Q1045" s="10">
        <f ca="1">INDEX(Zwangerschapsverlof!$C$80:$C$86,R1045)</f>
        <v>0</v>
      </c>
      <c r="R1045" s="89">
        <f ca="1">MATCH(P1045,Zwangerschapsverlof!$B$80:$B$86,0)</f>
        <v>1</v>
      </c>
      <c r="S1045" s="6">
        <f t="shared" ca="1" si="198"/>
        <v>0</v>
      </c>
      <c r="T1045" s="37">
        <f t="shared" ca="1" si="190"/>
        <v>0</v>
      </c>
      <c r="U1045" s="49">
        <f t="shared" si="191"/>
        <v>0</v>
      </c>
      <c r="V1045" s="37">
        <f ca="1">IF(AND(H1045=0,I1045=0,O1045=1),INDEX(Zwangerschapsverlof!$B$66:$K$72,N1045,3+D1045),0)</f>
        <v>0</v>
      </c>
      <c r="W1045" s="37">
        <f ca="1">IF(AND(H1045=0,I1045=0,S1045=1),INDEX(Zwangerschapsverlof!$B$80:$K$86,R1045,3+D1045),0)</f>
        <v>0</v>
      </c>
      <c r="X1045" s="110">
        <f t="shared" ca="1" si="192"/>
        <v>20</v>
      </c>
    </row>
    <row r="1046" spans="2:24">
      <c r="B1046" s="48">
        <f t="shared" ca="1" si="194"/>
        <v>45918</v>
      </c>
      <c r="C1046" s="10">
        <f t="shared" ca="1" si="193"/>
        <v>45918</v>
      </c>
      <c r="D1046" s="6">
        <f t="shared" ca="1" si="195"/>
        <v>4</v>
      </c>
      <c r="E1046" s="10">
        <f ca="1">VLOOKUP(C1046,Vakantie!O:O,1,1)</f>
        <v>45843</v>
      </c>
      <c r="F1046" s="10">
        <f ca="1">INDEX(Vakantie!P:P,MATCH(E1046,Vakantie!O:O,0))</f>
        <v>45886</v>
      </c>
      <c r="G1046" s="6" t="str">
        <f ca="1">INDEX(Vakantie!Q:Q,MATCH(E1046,Vakantie!O:O,0))</f>
        <v>Zomer</v>
      </c>
      <c r="H1046" s="6">
        <f t="shared" ca="1" si="196"/>
        <v>0</v>
      </c>
      <c r="I1046" s="6">
        <f ca="1">IFERROR(  MIN(1, VLOOKUP(C1046,Vakantie!Z:Z,1,0)   ),0)</f>
        <v>0</v>
      </c>
      <c r="J1046" s="6">
        <f t="shared" ca="1" si="188"/>
        <v>0</v>
      </c>
      <c r="K1046" s="6">
        <f t="shared" si="189"/>
        <v>0</v>
      </c>
      <c r="L1046" s="10">
        <f ca="1">VLOOKUP(C1046,Zwangerschapsverlof!$B$66:$B$72,1,1)</f>
        <v>0</v>
      </c>
      <c r="M1046" s="10">
        <f ca="1">INDEX(Zwangerschapsverlof!$C$66:$C$72,N1046)</f>
        <v>0</v>
      </c>
      <c r="N1046" s="89">
        <f ca="1">MATCH(L1046,Zwangerschapsverlof!$B$66:$B$72,0)</f>
        <v>1</v>
      </c>
      <c r="O1046" s="6">
        <f t="shared" ca="1" si="197"/>
        <v>0</v>
      </c>
      <c r="P1046" s="10">
        <f ca="1">VLOOKUP(C1046,Zwangerschapsverlof!$B$80:$B$86,1,1)</f>
        <v>0</v>
      </c>
      <c r="Q1046" s="10">
        <f ca="1">INDEX(Zwangerschapsverlof!$C$80:$C$86,R1046)</f>
        <v>0</v>
      </c>
      <c r="R1046" s="89">
        <f ca="1">MATCH(P1046,Zwangerschapsverlof!$B$80:$B$86,0)</f>
        <v>1</v>
      </c>
      <c r="S1046" s="6">
        <f t="shared" ca="1" si="198"/>
        <v>0</v>
      </c>
      <c r="T1046" s="37">
        <f t="shared" ca="1" si="190"/>
        <v>0</v>
      </c>
      <c r="U1046" s="49">
        <f t="shared" si="191"/>
        <v>0</v>
      </c>
      <c r="V1046" s="37">
        <f ca="1">IF(AND(H1046=0,I1046=0,O1046=1),INDEX(Zwangerschapsverlof!$B$66:$K$72,N1046,3+D1046),0)</f>
        <v>0</v>
      </c>
      <c r="W1046" s="37">
        <f ca="1">IF(AND(H1046=0,I1046=0,S1046=1),INDEX(Zwangerschapsverlof!$B$80:$K$86,R1046,3+D1046),0)</f>
        <v>0</v>
      </c>
      <c r="X1046" s="110">
        <f t="shared" ca="1" si="192"/>
        <v>20</v>
      </c>
    </row>
    <row r="1047" spans="2:24">
      <c r="B1047" s="48">
        <f t="shared" ca="1" si="194"/>
        <v>45919</v>
      </c>
      <c r="C1047" s="10">
        <f t="shared" ca="1" si="193"/>
        <v>45919</v>
      </c>
      <c r="D1047" s="6">
        <f t="shared" ca="1" si="195"/>
        <v>5</v>
      </c>
      <c r="E1047" s="10">
        <f ca="1">VLOOKUP(C1047,Vakantie!O:O,1,1)</f>
        <v>45843</v>
      </c>
      <c r="F1047" s="10">
        <f ca="1">INDEX(Vakantie!P:P,MATCH(E1047,Vakantie!O:O,0))</f>
        <v>45886</v>
      </c>
      <c r="G1047" s="6" t="str">
        <f ca="1">INDEX(Vakantie!Q:Q,MATCH(E1047,Vakantie!O:O,0))</f>
        <v>Zomer</v>
      </c>
      <c r="H1047" s="6">
        <f t="shared" ca="1" si="196"/>
        <v>0</v>
      </c>
      <c r="I1047" s="6">
        <f ca="1">IFERROR(  MIN(1, VLOOKUP(C1047,Vakantie!Z:Z,1,0)   ),0)</f>
        <v>0</v>
      </c>
      <c r="J1047" s="6">
        <f t="shared" ca="1" si="188"/>
        <v>0</v>
      </c>
      <c r="K1047" s="6">
        <f t="shared" si="189"/>
        <v>0</v>
      </c>
      <c r="L1047" s="10">
        <f ca="1">VLOOKUP(C1047,Zwangerschapsverlof!$B$66:$B$72,1,1)</f>
        <v>0</v>
      </c>
      <c r="M1047" s="10">
        <f ca="1">INDEX(Zwangerschapsverlof!$C$66:$C$72,N1047)</f>
        <v>0</v>
      </c>
      <c r="N1047" s="89">
        <f ca="1">MATCH(L1047,Zwangerschapsverlof!$B$66:$B$72,0)</f>
        <v>1</v>
      </c>
      <c r="O1047" s="6">
        <f t="shared" ca="1" si="197"/>
        <v>0</v>
      </c>
      <c r="P1047" s="10">
        <f ca="1">VLOOKUP(C1047,Zwangerschapsverlof!$B$80:$B$86,1,1)</f>
        <v>0</v>
      </c>
      <c r="Q1047" s="10">
        <f ca="1">INDEX(Zwangerschapsverlof!$C$80:$C$86,R1047)</f>
        <v>0</v>
      </c>
      <c r="R1047" s="89">
        <f ca="1">MATCH(P1047,Zwangerschapsverlof!$B$80:$B$86,0)</f>
        <v>1</v>
      </c>
      <c r="S1047" s="6">
        <f t="shared" ca="1" si="198"/>
        <v>0</v>
      </c>
      <c r="T1047" s="37">
        <f t="shared" ca="1" si="190"/>
        <v>0</v>
      </c>
      <c r="U1047" s="49">
        <f t="shared" si="191"/>
        <v>0</v>
      </c>
      <c r="V1047" s="37">
        <f ca="1">IF(AND(H1047=0,I1047=0,O1047=1),INDEX(Zwangerschapsverlof!$B$66:$K$72,N1047,3+D1047),0)</f>
        <v>0</v>
      </c>
      <c r="W1047" s="37">
        <f ca="1">IF(AND(H1047=0,I1047=0,S1047=1),INDEX(Zwangerschapsverlof!$B$80:$K$86,R1047,3+D1047),0)</f>
        <v>0</v>
      </c>
      <c r="X1047" s="110">
        <f t="shared" ca="1" si="192"/>
        <v>20</v>
      </c>
    </row>
    <row r="1048" spans="2:24">
      <c r="B1048" s="48">
        <f t="shared" ca="1" si="194"/>
        <v>45920</v>
      </c>
      <c r="C1048" s="10">
        <f t="shared" ca="1" si="193"/>
        <v>45920</v>
      </c>
      <c r="D1048" s="6">
        <f t="shared" ca="1" si="195"/>
        <v>6</v>
      </c>
      <c r="E1048" s="10">
        <f ca="1">VLOOKUP(C1048,Vakantie!O:O,1,1)</f>
        <v>45843</v>
      </c>
      <c r="F1048" s="10">
        <f ca="1">INDEX(Vakantie!P:P,MATCH(E1048,Vakantie!O:O,0))</f>
        <v>45886</v>
      </c>
      <c r="G1048" s="6" t="str">
        <f ca="1">INDEX(Vakantie!Q:Q,MATCH(E1048,Vakantie!O:O,0))</f>
        <v>Zomer</v>
      </c>
      <c r="H1048" s="6">
        <f t="shared" ca="1" si="196"/>
        <v>0</v>
      </c>
      <c r="I1048" s="6">
        <f ca="1">IFERROR(  MIN(1, VLOOKUP(C1048,Vakantie!Z:Z,1,0)   ),0)</f>
        <v>0</v>
      </c>
      <c r="J1048" s="6">
        <f t="shared" ca="1" si="188"/>
        <v>0</v>
      </c>
      <c r="K1048" s="6">
        <f t="shared" si="189"/>
        <v>0</v>
      </c>
      <c r="L1048" s="10">
        <f ca="1">VLOOKUP(C1048,Zwangerschapsverlof!$B$66:$B$72,1,1)</f>
        <v>0</v>
      </c>
      <c r="M1048" s="10">
        <f ca="1">INDEX(Zwangerschapsverlof!$C$66:$C$72,N1048)</f>
        <v>0</v>
      </c>
      <c r="N1048" s="89">
        <f ca="1">MATCH(L1048,Zwangerschapsverlof!$B$66:$B$72,0)</f>
        <v>1</v>
      </c>
      <c r="O1048" s="6">
        <f t="shared" ca="1" si="197"/>
        <v>0</v>
      </c>
      <c r="P1048" s="10">
        <f ca="1">VLOOKUP(C1048,Zwangerschapsverlof!$B$80:$B$86,1,1)</f>
        <v>0</v>
      </c>
      <c r="Q1048" s="10">
        <f ca="1">INDEX(Zwangerschapsverlof!$C$80:$C$86,R1048)</f>
        <v>0</v>
      </c>
      <c r="R1048" s="89">
        <f ca="1">MATCH(P1048,Zwangerschapsverlof!$B$80:$B$86,0)</f>
        <v>1</v>
      </c>
      <c r="S1048" s="6">
        <f t="shared" ca="1" si="198"/>
        <v>0</v>
      </c>
      <c r="T1048" s="37">
        <f t="shared" ca="1" si="190"/>
        <v>0</v>
      </c>
      <c r="U1048" s="49">
        <f t="shared" si="191"/>
        <v>0</v>
      </c>
      <c r="V1048" s="37">
        <f ca="1">IF(AND(H1048=0,I1048=0,O1048=1),INDEX(Zwangerschapsverlof!$B$66:$K$72,N1048,3+D1048),0)</f>
        <v>0</v>
      </c>
      <c r="W1048" s="37">
        <f ca="1">IF(AND(H1048=0,I1048=0,S1048=1),INDEX(Zwangerschapsverlof!$B$80:$K$86,R1048,3+D1048),0)</f>
        <v>0</v>
      </c>
      <c r="X1048" s="110">
        <f t="shared" ca="1" si="192"/>
        <v>20</v>
      </c>
    </row>
    <row r="1049" spans="2:24">
      <c r="B1049" s="48">
        <f t="shared" ca="1" si="194"/>
        <v>45921</v>
      </c>
      <c r="C1049" s="10">
        <f t="shared" ca="1" si="193"/>
        <v>45921</v>
      </c>
      <c r="D1049" s="6">
        <f t="shared" ca="1" si="195"/>
        <v>7</v>
      </c>
      <c r="E1049" s="10">
        <f ca="1">VLOOKUP(C1049,Vakantie!O:O,1,1)</f>
        <v>45843</v>
      </c>
      <c r="F1049" s="10">
        <f ca="1">INDEX(Vakantie!P:P,MATCH(E1049,Vakantie!O:O,0))</f>
        <v>45886</v>
      </c>
      <c r="G1049" s="6" t="str">
        <f ca="1">INDEX(Vakantie!Q:Q,MATCH(E1049,Vakantie!O:O,0))</f>
        <v>Zomer</v>
      </c>
      <c r="H1049" s="6">
        <f t="shared" ca="1" si="196"/>
        <v>0</v>
      </c>
      <c r="I1049" s="6">
        <f ca="1">IFERROR(  MIN(1, VLOOKUP(C1049,Vakantie!Z:Z,1,0)   ),0)</f>
        <v>0</v>
      </c>
      <c r="J1049" s="6">
        <f t="shared" ca="1" si="188"/>
        <v>0</v>
      </c>
      <c r="K1049" s="6">
        <f t="shared" si="189"/>
        <v>0</v>
      </c>
      <c r="L1049" s="10">
        <f ca="1">VLOOKUP(C1049,Zwangerschapsverlof!$B$66:$B$72,1,1)</f>
        <v>0</v>
      </c>
      <c r="M1049" s="10">
        <f ca="1">INDEX(Zwangerschapsverlof!$C$66:$C$72,N1049)</f>
        <v>0</v>
      </c>
      <c r="N1049" s="89">
        <f ca="1">MATCH(L1049,Zwangerschapsverlof!$B$66:$B$72,0)</f>
        <v>1</v>
      </c>
      <c r="O1049" s="6">
        <f t="shared" ca="1" si="197"/>
        <v>0</v>
      </c>
      <c r="P1049" s="10">
        <f ca="1">VLOOKUP(C1049,Zwangerschapsverlof!$B$80:$B$86,1,1)</f>
        <v>0</v>
      </c>
      <c r="Q1049" s="10">
        <f ca="1">INDEX(Zwangerschapsverlof!$C$80:$C$86,R1049)</f>
        <v>0</v>
      </c>
      <c r="R1049" s="89">
        <f ca="1">MATCH(P1049,Zwangerschapsverlof!$B$80:$B$86,0)</f>
        <v>1</v>
      </c>
      <c r="S1049" s="6">
        <f t="shared" ca="1" si="198"/>
        <v>0</v>
      </c>
      <c r="T1049" s="37">
        <f t="shared" ca="1" si="190"/>
        <v>0</v>
      </c>
      <c r="U1049" s="49">
        <f t="shared" si="191"/>
        <v>0</v>
      </c>
      <c r="V1049" s="37">
        <f ca="1">IF(AND(H1049=0,I1049=0,O1049=1),INDEX(Zwangerschapsverlof!$B$66:$K$72,N1049,3+D1049),0)</f>
        <v>0</v>
      </c>
      <c r="W1049" s="37">
        <f ca="1">IF(AND(H1049=0,I1049=0,S1049=1),INDEX(Zwangerschapsverlof!$B$80:$K$86,R1049,3+D1049),0)</f>
        <v>0</v>
      </c>
      <c r="X1049" s="110">
        <f t="shared" ca="1" si="192"/>
        <v>20</v>
      </c>
    </row>
    <row r="1050" spans="2:24">
      <c r="B1050" s="48">
        <f t="shared" ca="1" si="194"/>
        <v>45922</v>
      </c>
      <c r="C1050" s="10">
        <f t="shared" ca="1" si="193"/>
        <v>45922</v>
      </c>
      <c r="D1050" s="6">
        <f t="shared" ca="1" si="195"/>
        <v>1</v>
      </c>
      <c r="E1050" s="10">
        <f ca="1">VLOOKUP(C1050,Vakantie!O:O,1,1)</f>
        <v>45843</v>
      </c>
      <c r="F1050" s="10">
        <f ca="1">INDEX(Vakantie!P:P,MATCH(E1050,Vakantie!O:O,0))</f>
        <v>45886</v>
      </c>
      <c r="G1050" s="6" t="str">
        <f ca="1">INDEX(Vakantie!Q:Q,MATCH(E1050,Vakantie!O:O,0))</f>
        <v>Zomer</v>
      </c>
      <c r="H1050" s="6">
        <f t="shared" ca="1" si="196"/>
        <v>0</v>
      </c>
      <c r="I1050" s="6">
        <f ca="1">IFERROR(  MIN(1, VLOOKUP(C1050,Vakantie!Z:Z,1,0)   ),0)</f>
        <v>0</v>
      </c>
      <c r="J1050" s="6">
        <f t="shared" ca="1" si="188"/>
        <v>0</v>
      </c>
      <c r="K1050" s="6">
        <f t="shared" si="189"/>
        <v>0</v>
      </c>
      <c r="L1050" s="10">
        <f ca="1">VLOOKUP(C1050,Zwangerschapsverlof!$B$66:$B$72,1,1)</f>
        <v>0</v>
      </c>
      <c r="M1050" s="10">
        <f ca="1">INDEX(Zwangerschapsverlof!$C$66:$C$72,N1050)</f>
        <v>0</v>
      </c>
      <c r="N1050" s="89">
        <f ca="1">MATCH(L1050,Zwangerschapsverlof!$B$66:$B$72,0)</f>
        <v>1</v>
      </c>
      <c r="O1050" s="6">
        <f t="shared" ca="1" si="197"/>
        <v>0</v>
      </c>
      <c r="P1050" s="10">
        <f ca="1">VLOOKUP(C1050,Zwangerschapsverlof!$B$80:$B$86,1,1)</f>
        <v>0</v>
      </c>
      <c r="Q1050" s="10">
        <f ca="1">INDEX(Zwangerschapsverlof!$C$80:$C$86,R1050)</f>
        <v>0</v>
      </c>
      <c r="R1050" s="89">
        <f ca="1">MATCH(P1050,Zwangerschapsverlof!$B$80:$B$86,0)</f>
        <v>1</v>
      </c>
      <c r="S1050" s="6">
        <f t="shared" ca="1" si="198"/>
        <v>0</v>
      </c>
      <c r="T1050" s="37">
        <f t="shared" ca="1" si="190"/>
        <v>0</v>
      </c>
      <c r="U1050" s="49">
        <f t="shared" si="191"/>
        <v>0</v>
      </c>
      <c r="V1050" s="37">
        <f ca="1">IF(AND(H1050=0,I1050=0,O1050=1),INDEX(Zwangerschapsverlof!$B$66:$K$72,N1050,3+D1050),0)</f>
        <v>0</v>
      </c>
      <c r="W1050" s="37">
        <f ca="1">IF(AND(H1050=0,I1050=0,S1050=1),INDEX(Zwangerschapsverlof!$B$80:$K$86,R1050,3+D1050),0)</f>
        <v>0</v>
      </c>
      <c r="X1050" s="110">
        <f t="shared" ca="1" si="192"/>
        <v>20</v>
      </c>
    </row>
    <row r="1051" spans="2:24">
      <c r="B1051" s="48">
        <f t="shared" ca="1" si="194"/>
        <v>45923</v>
      </c>
      <c r="C1051" s="10">
        <f t="shared" ca="1" si="193"/>
        <v>45923</v>
      </c>
      <c r="D1051" s="6">
        <f t="shared" ca="1" si="195"/>
        <v>2</v>
      </c>
      <c r="E1051" s="10">
        <f ca="1">VLOOKUP(C1051,Vakantie!O:O,1,1)</f>
        <v>45843</v>
      </c>
      <c r="F1051" s="10">
        <f ca="1">INDEX(Vakantie!P:P,MATCH(E1051,Vakantie!O:O,0))</f>
        <v>45886</v>
      </c>
      <c r="G1051" s="6" t="str">
        <f ca="1">INDEX(Vakantie!Q:Q,MATCH(E1051,Vakantie!O:O,0))</f>
        <v>Zomer</v>
      </c>
      <c r="H1051" s="6">
        <f t="shared" ca="1" si="196"/>
        <v>0</v>
      </c>
      <c r="I1051" s="6">
        <f ca="1">IFERROR(  MIN(1, VLOOKUP(C1051,Vakantie!Z:Z,1,0)   ),0)</f>
        <v>0</v>
      </c>
      <c r="J1051" s="6">
        <f t="shared" ca="1" si="188"/>
        <v>0</v>
      </c>
      <c r="K1051" s="6">
        <f t="shared" si="189"/>
        <v>0</v>
      </c>
      <c r="L1051" s="10">
        <f ca="1">VLOOKUP(C1051,Zwangerschapsverlof!$B$66:$B$72,1,1)</f>
        <v>0</v>
      </c>
      <c r="M1051" s="10">
        <f ca="1">INDEX(Zwangerschapsverlof!$C$66:$C$72,N1051)</f>
        <v>0</v>
      </c>
      <c r="N1051" s="89">
        <f ca="1">MATCH(L1051,Zwangerschapsverlof!$B$66:$B$72,0)</f>
        <v>1</v>
      </c>
      <c r="O1051" s="6">
        <f t="shared" ca="1" si="197"/>
        <v>0</v>
      </c>
      <c r="P1051" s="10">
        <f ca="1">VLOOKUP(C1051,Zwangerschapsverlof!$B$80:$B$86,1,1)</f>
        <v>0</v>
      </c>
      <c r="Q1051" s="10">
        <f ca="1">INDEX(Zwangerschapsverlof!$C$80:$C$86,R1051)</f>
        <v>0</v>
      </c>
      <c r="R1051" s="89">
        <f ca="1">MATCH(P1051,Zwangerschapsverlof!$B$80:$B$86,0)</f>
        <v>1</v>
      </c>
      <c r="S1051" s="6">
        <f t="shared" ca="1" si="198"/>
        <v>0</v>
      </c>
      <c r="T1051" s="37">
        <f t="shared" ca="1" si="190"/>
        <v>0</v>
      </c>
      <c r="U1051" s="49">
        <f t="shared" si="191"/>
        <v>0</v>
      </c>
      <c r="V1051" s="37">
        <f ca="1">IF(AND(H1051=0,I1051=0,O1051=1),INDEX(Zwangerschapsverlof!$B$66:$K$72,N1051,3+D1051),0)</f>
        <v>0</v>
      </c>
      <c r="W1051" s="37">
        <f ca="1">IF(AND(H1051=0,I1051=0,S1051=1),INDEX(Zwangerschapsverlof!$B$80:$K$86,R1051,3+D1051),0)</f>
        <v>0</v>
      </c>
      <c r="X1051" s="110">
        <f t="shared" ca="1" si="192"/>
        <v>20</v>
      </c>
    </row>
    <row r="1052" spans="2:24">
      <c r="B1052" s="48">
        <f t="shared" ca="1" si="194"/>
        <v>45924</v>
      </c>
      <c r="C1052" s="10">
        <f t="shared" ca="1" si="193"/>
        <v>45924</v>
      </c>
      <c r="D1052" s="6">
        <f t="shared" ca="1" si="195"/>
        <v>3</v>
      </c>
      <c r="E1052" s="10">
        <f ca="1">VLOOKUP(C1052,Vakantie!O:O,1,1)</f>
        <v>45843</v>
      </c>
      <c r="F1052" s="10">
        <f ca="1">INDEX(Vakantie!P:P,MATCH(E1052,Vakantie!O:O,0))</f>
        <v>45886</v>
      </c>
      <c r="G1052" s="6" t="str">
        <f ca="1">INDEX(Vakantie!Q:Q,MATCH(E1052,Vakantie!O:O,0))</f>
        <v>Zomer</v>
      </c>
      <c r="H1052" s="6">
        <f t="shared" ca="1" si="196"/>
        <v>0</v>
      </c>
      <c r="I1052" s="6">
        <f ca="1">IFERROR(  MIN(1, VLOOKUP(C1052,Vakantie!Z:Z,1,0)   ),0)</f>
        <v>0</v>
      </c>
      <c r="J1052" s="6">
        <f t="shared" ca="1" si="188"/>
        <v>0</v>
      </c>
      <c r="K1052" s="6">
        <f t="shared" si="189"/>
        <v>0</v>
      </c>
      <c r="L1052" s="10">
        <f ca="1">VLOOKUP(C1052,Zwangerschapsverlof!$B$66:$B$72,1,1)</f>
        <v>0</v>
      </c>
      <c r="M1052" s="10">
        <f ca="1">INDEX(Zwangerschapsverlof!$C$66:$C$72,N1052)</f>
        <v>0</v>
      </c>
      <c r="N1052" s="89">
        <f ca="1">MATCH(L1052,Zwangerschapsverlof!$B$66:$B$72,0)</f>
        <v>1</v>
      </c>
      <c r="O1052" s="6">
        <f t="shared" ca="1" si="197"/>
        <v>0</v>
      </c>
      <c r="P1052" s="10">
        <f ca="1">VLOOKUP(C1052,Zwangerschapsverlof!$B$80:$B$86,1,1)</f>
        <v>0</v>
      </c>
      <c r="Q1052" s="10">
        <f ca="1">INDEX(Zwangerschapsverlof!$C$80:$C$86,R1052)</f>
        <v>0</v>
      </c>
      <c r="R1052" s="89">
        <f ca="1">MATCH(P1052,Zwangerschapsverlof!$B$80:$B$86,0)</f>
        <v>1</v>
      </c>
      <c r="S1052" s="6">
        <f t="shared" ca="1" si="198"/>
        <v>0</v>
      </c>
      <c r="T1052" s="37">
        <f t="shared" ca="1" si="190"/>
        <v>0</v>
      </c>
      <c r="U1052" s="49">
        <f t="shared" si="191"/>
        <v>0</v>
      </c>
      <c r="V1052" s="37">
        <f ca="1">IF(AND(H1052=0,I1052=0,O1052=1),INDEX(Zwangerschapsverlof!$B$66:$K$72,N1052,3+D1052),0)</f>
        <v>0</v>
      </c>
      <c r="W1052" s="37">
        <f ca="1">IF(AND(H1052=0,I1052=0,S1052=1),INDEX(Zwangerschapsverlof!$B$80:$K$86,R1052,3+D1052),0)</f>
        <v>0</v>
      </c>
      <c r="X1052" s="110">
        <f t="shared" ca="1" si="192"/>
        <v>20</v>
      </c>
    </row>
    <row r="1053" spans="2:24">
      <c r="B1053" s="48">
        <f t="shared" ca="1" si="194"/>
        <v>45925</v>
      </c>
      <c r="C1053" s="10">
        <f t="shared" ca="1" si="193"/>
        <v>45925</v>
      </c>
      <c r="D1053" s="6">
        <f t="shared" ca="1" si="195"/>
        <v>4</v>
      </c>
      <c r="E1053" s="10">
        <f ca="1">VLOOKUP(C1053,Vakantie!O:O,1,1)</f>
        <v>45843</v>
      </c>
      <c r="F1053" s="10">
        <f ca="1">INDEX(Vakantie!P:P,MATCH(E1053,Vakantie!O:O,0))</f>
        <v>45886</v>
      </c>
      <c r="G1053" s="6" t="str">
        <f ca="1">INDEX(Vakantie!Q:Q,MATCH(E1053,Vakantie!O:O,0))</f>
        <v>Zomer</v>
      </c>
      <c r="H1053" s="6">
        <f t="shared" ca="1" si="196"/>
        <v>0</v>
      </c>
      <c r="I1053" s="6">
        <f ca="1">IFERROR(  MIN(1, VLOOKUP(C1053,Vakantie!Z:Z,1,0)   ),0)</f>
        <v>0</v>
      </c>
      <c r="J1053" s="6">
        <f t="shared" ca="1" si="188"/>
        <v>0</v>
      </c>
      <c r="K1053" s="6">
        <f t="shared" si="189"/>
        <v>0</v>
      </c>
      <c r="L1053" s="10">
        <f ca="1">VLOOKUP(C1053,Zwangerschapsverlof!$B$66:$B$72,1,1)</f>
        <v>0</v>
      </c>
      <c r="M1053" s="10">
        <f ca="1">INDEX(Zwangerschapsverlof!$C$66:$C$72,N1053)</f>
        <v>0</v>
      </c>
      <c r="N1053" s="89">
        <f ca="1">MATCH(L1053,Zwangerschapsverlof!$B$66:$B$72,0)</f>
        <v>1</v>
      </c>
      <c r="O1053" s="6">
        <f t="shared" ca="1" si="197"/>
        <v>0</v>
      </c>
      <c r="P1053" s="10">
        <f ca="1">VLOOKUP(C1053,Zwangerschapsverlof!$B$80:$B$86,1,1)</f>
        <v>0</v>
      </c>
      <c r="Q1053" s="10">
        <f ca="1">INDEX(Zwangerschapsverlof!$C$80:$C$86,R1053)</f>
        <v>0</v>
      </c>
      <c r="R1053" s="89">
        <f ca="1">MATCH(P1053,Zwangerschapsverlof!$B$80:$B$86,0)</f>
        <v>1</v>
      </c>
      <c r="S1053" s="6">
        <f t="shared" ca="1" si="198"/>
        <v>0</v>
      </c>
      <c r="T1053" s="37">
        <f t="shared" ca="1" si="190"/>
        <v>0</v>
      </c>
      <c r="U1053" s="49">
        <f t="shared" si="191"/>
        <v>0</v>
      </c>
      <c r="V1053" s="37">
        <f ca="1">IF(AND(H1053=0,I1053=0,O1053=1),INDEX(Zwangerschapsverlof!$B$66:$K$72,N1053,3+D1053),0)</f>
        <v>0</v>
      </c>
      <c r="W1053" s="37">
        <f ca="1">IF(AND(H1053=0,I1053=0,S1053=1),INDEX(Zwangerschapsverlof!$B$80:$K$86,R1053,3+D1053),0)</f>
        <v>0</v>
      </c>
      <c r="X1053" s="110">
        <f t="shared" ca="1" si="192"/>
        <v>20</v>
      </c>
    </row>
    <row r="1054" spans="2:24">
      <c r="B1054" s="48">
        <f t="shared" ca="1" si="194"/>
        <v>45926</v>
      </c>
      <c r="C1054" s="10">
        <f t="shared" ca="1" si="193"/>
        <v>45926</v>
      </c>
      <c r="D1054" s="6">
        <f t="shared" ca="1" si="195"/>
        <v>5</v>
      </c>
      <c r="E1054" s="10">
        <f ca="1">VLOOKUP(C1054,Vakantie!O:O,1,1)</f>
        <v>45843</v>
      </c>
      <c r="F1054" s="10">
        <f ca="1">INDEX(Vakantie!P:P,MATCH(E1054,Vakantie!O:O,0))</f>
        <v>45886</v>
      </c>
      <c r="G1054" s="6" t="str">
        <f ca="1">INDEX(Vakantie!Q:Q,MATCH(E1054,Vakantie!O:O,0))</f>
        <v>Zomer</v>
      </c>
      <c r="H1054" s="6">
        <f t="shared" ca="1" si="196"/>
        <v>0</v>
      </c>
      <c r="I1054" s="6">
        <f ca="1">IFERROR(  MIN(1, VLOOKUP(C1054,Vakantie!Z:Z,1,0)   ),0)</f>
        <v>0</v>
      </c>
      <c r="J1054" s="6">
        <f t="shared" ca="1" si="188"/>
        <v>0</v>
      </c>
      <c r="K1054" s="6">
        <f t="shared" si="189"/>
        <v>0</v>
      </c>
      <c r="L1054" s="10">
        <f ca="1">VLOOKUP(C1054,Zwangerschapsverlof!$B$66:$B$72,1,1)</f>
        <v>0</v>
      </c>
      <c r="M1054" s="10">
        <f ca="1">INDEX(Zwangerschapsverlof!$C$66:$C$72,N1054)</f>
        <v>0</v>
      </c>
      <c r="N1054" s="89">
        <f ca="1">MATCH(L1054,Zwangerschapsverlof!$B$66:$B$72,0)</f>
        <v>1</v>
      </c>
      <c r="O1054" s="6">
        <f t="shared" ca="1" si="197"/>
        <v>0</v>
      </c>
      <c r="P1054" s="10">
        <f ca="1">VLOOKUP(C1054,Zwangerschapsverlof!$B$80:$B$86,1,1)</f>
        <v>0</v>
      </c>
      <c r="Q1054" s="10">
        <f ca="1">INDEX(Zwangerschapsverlof!$C$80:$C$86,R1054)</f>
        <v>0</v>
      </c>
      <c r="R1054" s="89">
        <f ca="1">MATCH(P1054,Zwangerschapsverlof!$B$80:$B$86,0)</f>
        <v>1</v>
      </c>
      <c r="S1054" s="6">
        <f t="shared" ca="1" si="198"/>
        <v>0</v>
      </c>
      <c r="T1054" s="37">
        <f t="shared" ca="1" si="190"/>
        <v>0</v>
      </c>
      <c r="U1054" s="49">
        <f t="shared" si="191"/>
        <v>0</v>
      </c>
      <c r="V1054" s="37">
        <f ca="1">IF(AND(H1054=0,I1054=0,O1054=1),INDEX(Zwangerschapsverlof!$B$66:$K$72,N1054,3+D1054),0)</f>
        <v>0</v>
      </c>
      <c r="W1054" s="37">
        <f ca="1">IF(AND(H1054=0,I1054=0,S1054=1),INDEX(Zwangerschapsverlof!$B$80:$K$86,R1054,3+D1054),0)</f>
        <v>0</v>
      </c>
      <c r="X1054" s="110">
        <f t="shared" ca="1" si="192"/>
        <v>20</v>
      </c>
    </row>
    <row r="1055" spans="2:24">
      <c r="B1055" s="48">
        <f t="shared" ca="1" si="194"/>
        <v>45927</v>
      </c>
      <c r="C1055" s="10">
        <f t="shared" ca="1" si="193"/>
        <v>45927</v>
      </c>
      <c r="D1055" s="6">
        <f t="shared" ca="1" si="195"/>
        <v>6</v>
      </c>
      <c r="E1055" s="10">
        <f ca="1">VLOOKUP(C1055,Vakantie!O:O,1,1)</f>
        <v>45843</v>
      </c>
      <c r="F1055" s="10">
        <f ca="1">INDEX(Vakantie!P:P,MATCH(E1055,Vakantie!O:O,0))</f>
        <v>45886</v>
      </c>
      <c r="G1055" s="6" t="str">
        <f ca="1">INDEX(Vakantie!Q:Q,MATCH(E1055,Vakantie!O:O,0))</f>
        <v>Zomer</v>
      </c>
      <c r="H1055" s="6">
        <f t="shared" ca="1" si="196"/>
        <v>0</v>
      </c>
      <c r="I1055" s="6">
        <f ca="1">IFERROR(  MIN(1, VLOOKUP(C1055,Vakantie!Z:Z,1,0)   ),0)</f>
        <v>0</v>
      </c>
      <c r="J1055" s="6">
        <f t="shared" ca="1" si="188"/>
        <v>0</v>
      </c>
      <c r="K1055" s="6">
        <f t="shared" si="189"/>
        <v>0</v>
      </c>
      <c r="L1055" s="10">
        <f ca="1">VLOOKUP(C1055,Zwangerschapsverlof!$B$66:$B$72,1,1)</f>
        <v>0</v>
      </c>
      <c r="M1055" s="10">
        <f ca="1">INDEX(Zwangerschapsverlof!$C$66:$C$72,N1055)</f>
        <v>0</v>
      </c>
      <c r="N1055" s="89">
        <f ca="1">MATCH(L1055,Zwangerschapsverlof!$B$66:$B$72,0)</f>
        <v>1</v>
      </c>
      <c r="O1055" s="6">
        <f t="shared" ca="1" si="197"/>
        <v>0</v>
      </c>
      <c r="P1055" s="10">
        <f ca="1">VLOOKUP(C1055,Zwangerschapsverlof!$B$80:$B$86,1,1)</f>
        <v>0</v>
      </c>
      <c r="Q1055" s="10">
        <f ca="1">INDEX(Zwangerschapsverlof!$C$80:$C$86,R1055)</f>
        <v>0</v>
      </c>
      <c r="R1055" s="89">
        <f ca="1">MATCH(P1055,Zwangerschapsverlof!$B$80:$B$86,0)</f>
        <v>1</v>
      </c>
      <c r="S1055" s="6">
        <f t="shared" ca="1" si="198"/>
        <v>0</v>
      </c>
      <c r="T1055" s="37">
        <f t="shared" ca="1" si="190"/>
        <v>0</v>
      </c>
      <c r="U1055" s="49">
        <f t="shared" si="191"/>
        <v>0</v>
      </c>
      <c r="V1055" s="37">
        <f ca="1">IF(AND(H1055=0,I1055=0,O1055=1),INDEX(Zwangerschapsverlof!$B$66:$K$72,N1055,3+D1055),0)</f>
        <v>0</v>
      </c>
      <c r="W1055" s="37">
        <f ca="1">IF(AND(H1055=0,I1055=0,S1055=1),INDEX(Zwangerschapsverlof!$B$80:$K$86,R1055,3+D1055),0)</f>
        <v>0</v>
      </c>
      <c r="X1055" s="110">
        <f t="shared" ca="1" si="192"/>
        <v>20</v>
      </c>
    </row>
    <row r="1056" spans="2:24">
      <c r="B1056" s="48">
        <f t="shared" ca="1" si="194"/>
        <v>45928</v>
      </c>
      <c r="C1056" s="10">
        <f t="shared" ca="1" si="193"/>
        <v>45928</v>
      </c>
      <c r="D1056" s="6">
        <f t="shared" ca="1" si="195"/>
        <v>7</v>
      </c>
      <c r="E1056" s="10">
        <f ca="1">VLOOKUP(C1056,Vakantie!O:O,1,1)</f>
        <v>45843</v>
      </c>
      <c r="F1056" s="10">
        <f ca="1">INDEX(Vakantie!P:P,MATCH(E1056,Vakantie!O:O,0))</f>
        <v>45886</v>
      </c>
      <c r="G1056" s="6" t="str">
        <f ca="1">INDEX(Vakantie!Q:Q,MATCH(E1056,Vakantie!O:O,0))</f>
        <v>Zomer</v>
      </c>
      <c r="H1056" s="6">
        <f t="shared" ca="1" si="196"/>
        <v>0</v>
      </c>
      <c r="I1056" s="6">
        <f ca="1">IFERROR(  MIN(1, VLOOKUP(C1056,Vakantie!Z:Z,1,0)   ),0)</f>
        <v>0</v>
      </c>
      <c r="J1056" s="6">
        <f t="shared" ca="1" si="188"/>
        <v>0</v>
      </c>
      <c r="K1056" s="6">
        <f t="shared" si="189"/>
        <v>0</v>
      </c>
      <c r="L1056" s="10">
        <f ca="1">VLOOKUP(C1056,Zwangerschapsverlof!$B$66:$B$72,1,1)</f>
        <v>0</v>
      </c>
      <c r="M1056" s="10">
        <f ca="1">INDEX(Zwangerschapsverlof!$C$66:$C$72,N1056)</f>
        <v>0</v>
      </c>
      <c r="N1056" s="89">
        <f ca="1">MATCH(L1056,Zwangerschapsverlof!$B$66:$B$72,0)</f>
        <v>1</v>
      </c>
      <c r="O1056" s="6">
        <f t="shared" ca="1" si="197"/>
        <v>0</v>
      </c>
      <c r="P1056" s="10">
        <f ca="1">VLOOKUP(C1056,Zwangerschapsverlof!$B$80:$B$86,1,1)</f>
        <v>0</v>
      </c>
      <c r="Q1056" s="10">
        <f ca="1">INDEX(Zwangerschapsverlof!$C$80:$C$86,R1056)</f>
        <v>0</v>
      </c>
      <c r="R1056" s="89">
        <f ca="1">MATCH(P1056,Zwangerschapsverlof!$B$80:$B$86,0)</f>
        <v>1</v>
      </c>
      <c r="S1056" s="6">
        <f t="shared" ca="1" si="198"/>
        <v>0</v>
      </c>
      <c r="T1056" s="37">
        <f t="shared" ca="1" si="190"/>
        <v>0</v>
      </c>
      <c r="U1056" s="49">
        <f t="shared" si="191"/>
        <v>0</v>
      </c>
      <c r="V1056" s="37">
        <f ca="1">IF(AND(H1056=0,I1056=0,O1056=1),INDEX(Zwangerschapsverlof!$B$66:$K$72,N1056,3+D1056),0)</f>
        <v>0</v>
      </c>
      <c r="W1056" s="37">
        <f ca="1">IF(AND(H1056=0,I1056=0,S1056=1),INDEX(Zwangerschapsverlof!$B$80:$K$86,R1056,3+D1056),0)</f>
        <v>0</v>
      </c>
      <c r="X1056" s="110">
        <f t="shared" ca="1" si="192"/>
        <v>20</v>
      </c>
    </row>
    <row r="1057" spans="2:24">
      <c r="B1057" s="48">
        <f t="shared" ca="1" si="194"/>
        <v>45929</v>
      </c>
      <c r="C1057" s="10">
        <f t="shared" ca="1" si="193"/>
        <v>45929</v>
      </c>
      <c r="D1057" s="6">
        <f t="shared" ca="1" si="195"/>
        <v>1</v>
      </c>
      <c r="E1057" s="10">
        <f ca="1">VLOOKUP(C1057,Vakantie!O:O,1,1)</f>
        <v>45843</v>
      </c>
      <c r="F1057" s="10">
        <f ca="1">INDEX(Vakantie!P:P,MATCH(E1057,Vakantie!O:O,0))</f>
        <v>45886</v>
      </c>
      <c r="G1057" s="6" t="str">
        <f ca="1">INDEX(Vakantie!Q:Q,MATCH(E1057,Vakantie!O:O,0))</f>
        <v>Zomer</v>
      </c>
      <c r="H1057" s="6">
        <f t="shared" ca="1" si="196"/>
        <v>0</v>
      </c>
      <c r="I1057" s="6">
        <f ca="1">IFERROR(  MIN(1, VLOOKUP(C1057,Vakantie!Z:Z,1,0)   ),0)</f>
        <v>0</v>
      </c>
      <c r="J1057" s="6">
        <f t="shared" ca="1" si="188"/>
        <v>0</v>
      </c>
      <c r="K1057" s="6">
        <f t="shared" si="189"/>
        <v>0</v>
      </c>
      <c r="L1057" s="10">
        <f ca="1">VLOOKUP(C1057,Zwangerschapsverlof!$B$66:$B$72,1,1)</f>
        <v>0</v>
      </c>
      <c r="M1057" s="10">
        <f ca="1">INDEX(Zwangerschapsverlof!$C$66:$C$72,N1057)</f>
        <v>0</v>
      </c>
      <c r="N1057" s="89">
        <f ca="1">MATCH(L1057,Zwangerschapsverlof!$B$66:$B$72,0)</f>
        <v>1</v>
      </c>
      <c r="O1057" s="6">
        <f t="shared" ca="1" si="197"/>
        <v>0</v>
      </c>
      <c r="P1057" s="10">
        <f ca="1">VLOOKUP(C1057,Zwangerschapsverlof!$B$80:$B$86,1,1)</f>
        <v>0</v>
      </c>
      <c r="Q1057" s="10">
        <f ca="1">INDEX(Zwangerschapsverlof!$C$80:$C$86,R1057)</f>
        <v>0</v>
      </c>
      <c r="R1057" s="89">
        <f ca="1">MATCH(P1057,Zwangerschapsverlof!$B$80:$B$86,0)</f>
        <v>1</v>
      </c>
      <c r="S1057" s="6">
        <f t="shared" ca="1" si="198"/>
        <v>0</v>
      </c>
      <c r="T1057" s="37">
        <f t="shared" ca="1" si="190"/>
        <v>0</v>
      </c>
      <c r="U1057" s="49">
        <f t="shared" si="191"/>
        <v>0</v>
      </c>
      <c r="V1057" s="37">
        <f ca="1">IF(AND(H1057=0,I1057=0,O1057=1),INDEX(Zwangerschapsverlof!$B$66:$K$72,N1057,3+D1057),0)</f>
        <v>0</v>
      </c>
      <c r="W1057" s="37">
        <f ca="1">IF(AND(H1057=0,I1057=0,S1057=1),INDEX(Zwangerschapsverlof!$B$80:$K$86,R1057,3+D1057),0)</f>
        <v>0</v>
      </c>
      <c r="X1057" s="110">
        <f t="shared" ca="1" si="192"/>
        <v>20</v>
      </c>
    </row>
    <row r="1058" spans="2:24">
      <c r="B1058" s="48">
        <f t="shared" ca="1" si="194"/>
        <v>45930</v>
      </c>
      <c r="C1058" s="10">
        <f t="shared" ca="1" si="193"/>
        <v>45930</v>
      </c>
      <c r="D1058" s="6">
        <f t="shared" ca="1" si="195"/>
        <v>2</v>
      </c>
      <c r="E1058" s="10">
        <f ca="1">VLOOKUP(C1058,Vakantie!O:O,1,1)</f>
        <v>45843</v>
      </c>
      <c r="F1058" s="10">
        <f ca="1">INDEX(Vakantie!P:P,MATCH(E1058,Vakantie!O:O,0))</f>
        <v>45886</v>
      </c>
      <c r="G1058" s="6" t="str">
        <f ca="1">INDEX(Vakantie!Q:Q,MATCH(E1058,Vakantie!O:O,0))</f>
        <v>Zomer</v>
      </c>
      <c r="H1058" s="6">
        <f t="shared" ca="1" si="196"/>
        <v>0</v>
      </c>
      <c r="I1058" s="6">
        <f ca="1">IFERROR(  MIN(1, VLOOKUP(C1058,Vakantie!Z:Z,1,0)   ),0)</f>
        <v>0</v>
      </c>
      <c r="J1058" s="6">
        <f t="shared" ca="1" si="188"/>
        <v>0</v>
      </c>
      <c r="K1058" s="6">
        <f t="shared" si="189"/>
        <v>0</v>
      </c>
      <c r="L1058" s="10">
        <f ca="1">VLOOKUP(C1058,Zwangerschapsverlof!$B$66:$B$72,1,1)</f>
        <v>0</v>
      </c>
      <c r="M1058" s="10">
        <f ca="1">INDEX(Zwangerschapsverlof!$C$66:$C$72,N1058)</f>
        <v>0</v>
      </c>
      <c r="N1058" s="89">
        <f ca="1">MATCH(L1058,Zwangerschapsverlof!$B$66:$B$72,0)</f>
        <v>1</v>
      </c>
      <c r="O1058" s="6">
        <f t="shared" ca="1" si="197"/>
        <v>0</v>
      </c>
      <c r="P1058" s="10">
        <f ca="1">VLOOKUP(C1058,Zwangerschapsverlof!$B$80:$B$86,1,1)</f>
        <v>0</v>
      </c>
      <c r="Q1058" s="10">
        <f ca="1">INDEX(Zwangerschapsverlof!$C$80:$C$86,R1058)</f>
        <v>0</v>
      </c>
      <c r="R1058" s="89">
        <f ca="1">MATCH(P1058,Zwangerschapsverlof!$B$80:$B$86,0)</f>
        <v>1</v>
      </c>
      <c r="S1058" s="6">
        <f t="shared" ca="1" si="198"/>
        <v>0</v>
      </c>
      <c r="T1058" s="37">
        <f t="shared" ca="1" si="190"/>
        <v>0</v>
      </c>
      <c r="U1058" s="49">
        <f t="shared" si="191"/>
        <v>0</v>
      </c>
      <c r="V1058" s="37">
        <f ca="1">IF(AND(H1058=0,I1058=0,O1058=1),INDEX(Zwangerschapsverlof!$B$66:$K$72,N1058,3+D1058),0)</f>
        <v>0</v>
      </c>
      <c r="W1058" s="37">
        <f ca="1">IF(AND(H1058=0,I1058=0,S1058=1),INDEX(Zwangerschapsverlof!$B$80:$K$86,R1058,3+D1058),0)</f>
        <v>0</v>
      </c>
      <c r="X1058" s="110">
        <f t="shared" ca="1" si="192"/>
        <v>20</v>
      </c>
    </row>
    <row r="1059" spans="2:24">
      <c r="B1059" s="48">
        <f t="shared" ca="1" si="194"/>
        <v>45931</v>
      </c>
      <c r="C1059" s="10">
        <f t="shared" ca="1" si="193"/>
        <v>45931</v>
      </c>
      <c r="D1059" s="6">
        <f t="shared" ca="1" si="195"/>
        <v>3</v>
      </c>
      <c r="E1059" s="10">
        <f ca="1">VLOOKUP(C1059,Vakantie!O:O,1,1)</f>
        <v>45843</v>
      </c>
      <c r="F1059" s="10">
        <f ca="1">INDEX(Vakantie!P:P,MATCH(E1059,Vakantie!O:O,0))</f>
        <v>45886</v>
      </c>
      <c r="G1059" s="6" t="str">
        <f ca="1">INDEX(Vakantie!Q:Q,MATCH(E1059,Vakantie!O:O,0))</f>
        <v>Zomer</v>
      </c>
      <c r="H1059" s="6">
        <f t="shared" ca="1" si="196"/>
        <v>0</v>
      </c>
      <c r="I1059" s="6">
        <f ca="1">IFERROR(  MIN(1, VLOOKUP(C1059,Vakantie!Z:Z,1,0)   ),0)</f>
        <v>0</v>
      </c>
      <c r="J1059" s="6">
        <f t="shared" ca="1" si="188"/>
        <v>0</v>
      </c>
      <c r="K1059" s="6">
        <f t="shared" si="189"/>
        <v>0</v>
      </c>
      <c r="L1059" s="10">
        <f ca="1">VLOOKUP(C1059,Zwangerschapsverlof!$B$66:$B$72,1,1)</f>
        <v>0</v>
      </c>
      <c r="M1059" s="10">
        <f ca="1">INDEX(Zwangerschapsverlof!$C$66:$C$72,N1059)</f>
        <v>0</v>
      </c>
      <c r="N1059" s="89">
        <f ca="1">MATCH(L1059,Zwangerschapsverlof!$B$66:$B$72,0)</f>
        <v>1</v>
      </c>
      <c r="O1059" s="6">
        <f t="shared" ca="1" si="197"/>
        <v>0</v>
      </c>
      <c r="P1059" s="10">
        <f ca="1">VLOOKUP(C1059,Zwangerschapsverlof!$B$80:$B$86,1,1)</f>
        <v>0</v>
      </c>
      <c r="Q1059" s="10">
        <f ca="1">INDEX(Zwangerschapsverlof!$C$80:$C$86,R1059)</f>
        <v>0</v>
      </c>
      <c r="R1059" s="89">
        <f ca="1">MATCH(P1059,Zwangerschapsverlof!$B$80:$B$86,0)</f>
        <v>1</v>
      </c>
      <c r="S1059" s="6">
        <f t="shared" ca="1" si="198"/>
        <v>0</v>
      </c>
      <c r="T1059" s="37">
        <f t="shared" ca="1" si="190"/>
        <v>0</v>
      </c>
      <c r="U1059" s="49">
        <f t="shared" si="191"/>
        <v>0</v>
      </c>
      <c r="V1059" s="37">
        <f ca="1">IF(AND(H1059=0,I1059=0,O1059=1),INDEX(Zwangerschapsverlof!$B$66:$K$72,N1059,3+D1059),0)</f>
        <v>0</v>
      </c>
      <c r="W1059" s="37">
        <f ca="1">IF(AND(H1059=0,I1059=0,S1059=1),INDEX(Zwangerschapsverlof!$B$80:$K$86,R1059,3+D1059),0)</f>
        <v>0</v>
      </c>
      <c r="X1059" s="110">
        <f t="shared" ca="1" si="192"/>
        <v>20</v>
      </c>
    </row>
    <row r="1060" spans="2:24">
      <c r="B1060" s="48">
        <f t="shared" ca="1" si="194"/>
        <v>45932</v>
      </c>
      <c r="C1060" s="10">
        <f t="shared" ca="1" si="193"/>
        <v>45932</v>
      </c>
      <c r="D1060" s="6">
        <f t="shared" ca="1" si="195"/>
        <v>4</v>
      </c>
      <c r="E1060" s="10">
        <f ca="1">VLOOKUP(C1060,Vakantie!O:O,1,1)</f>
        <v>45843</v>
      </c>
      <c r="F1060" s="10">
        <f ca="1">INDEX(Vakantie!P:P,MATCH(E1060,Vakantie!O:O,0))</f>
        <v>45886</v>
      </c>
      <c r="G1060" s="6" t="str">
        <f ca="1">INDEX(Vakantie!Q:Q,MATCH(E1060,Vakantie!O:O,0))</f>
        <v>Zomer</v>
      </c>
      <c r="H1060" s="6">
        <f t="shared" ca="1" si="196"/>
        <v>0</v>
      </c>
      <c r="I1060" s="6">
        <f ca="1">IFERROR(  MIN(1, VLOOKUP(C1060,Vakantie!Z:Z,1,0)   ),0)</f>
        <v>0</v>
      </c>
      <c r="J1060" s="6">
        <f t="shared" ca="1" si="188"/>
        <v>0</v>
      </c>
      <c r="K1060" s="6">
        <f t="shared" si="189"/>
        <v>0</v>
      </c>
      <c r="L1060" s="10">
        <f ca="1">VLOOKUP(C1060,Zwangerschapsverlof!$B$66:$B$72,1,1)</f>
        <v>0</v>
      </c>
      <c r="M1060" s="10">
        <f ca="1">INDEX(Zwangerschapsverlof!$C$66:$C$72,N1060)</f>
        <v>0</v>
      </c>
      <c r="N1060" s="89">
        <f ca="1">MATCH(L1060,Zwangerschapsverlof!$B$66:$B$72,0)</f>
        <v>1</v>
      </c>
      <c r="O1060" s="6">
        <f t="shared" ca="1" si="197"/>
        <v>0</v>
      </c>
      <c r="P1060" s="10">
        <f ca="1">VLOOKUP(C1060,Zwangerschapsverlof!$B$80:$B$86,1,1)</f>
        <v>0</v>
      </c>
      <c r="Q1060" s="10">
        <f ca="1">INDEX(Zwangerschapsverlof!$C$80:$C$86,R1060)</f>
        <v>0</v>
      </c>
      <c r="R1060" s="89">
        <f ca="1">MATCH(P1060,Zwangerschapsverlof!$B$80:$B$86,0)</f>
        <v>1</v>
      </c>
      <c r="S1060" s="6">
        <f t="shared" ca="1" si="198"/>
        <v>0</v>
      </c>
      <c r="T1060" s="37">
        <f t="shared" ca="1" si="190"/>
        <v>0</v>
      </c>
      <c r="U1060" s="49">
        <f t="shared" si="191"/>
        <v>0</v>
      </c>
      <c r="V1060" s="37">
        <f ca="1">IF(AND(H1060=0,I1060=0,O1060=1),INDEX(Zwangerschapsverlof!$B$66:$K$72,N1060,3+D1060),0)</f>
        <v>0</v>
      </c>
      <c r="W1060" s="37">
        <f ca="1">IF(AND(H1060=0,I1060=0,S1060=1),INDEX(Zwangerschapsverlof!$B$80:$K$86,R1060,3+D1060),0)</f>
        <v>0</v>
      </c>
      <c r="X1060" s="110">
        <f t="shared" ca="1" si="192"/>
        <v>20</v>
      </c>
    </row>
    <row r="1061" spans="2:24">
      <c r="B1061" s="48">
        <f t="shared" ca="1" si="194"/>
        <v>45933</v>
      </c>
      <c r="C1061" s="10">
        <f t="shared" ca="1" si="193"/>
        <v>45933</v>
      </c>
      <c r="D1061" s="6">
        <f t="shared" ca="1" si="195"/>
        <v>5</v>
      </c>
      <c r="E1061" s="10">
        <f ca="1">VLOOKUP(C1061,Vakantie!O:O,1,1)</f>
        <v>45843</v>
      </c>
      <c r="F1061" s="10">
        <f ca="1">INDEX(Vakantie!P:P,MATCH(E1061,Vakantie!O:O,0))</f>
        <v>45886</v>
      </c>
      <c r="G1061" s="6" t="str">
        <f ca="1">INDEX(Vakantie!Q:Q,MATCH(E1061,Vakantie!O:O,0))</f>
        <v>Zomer</v>
      </c>
      <c r="H1061" s="6">
        <f t="shared" ca="1" si="196"/>
        <v>0</v>
      </c>
      <c r="I1061" s="6">
        <f ca="1">IFERROR(  MIN(1, VLOOKUP(C1061,Vakantie!Z:Z,1,0)   ),0)</f>
        <v>0</v>
      </c>
      <c r="J1061" s="6">
        <f t="shared" ca="1" si="188"/>
        <v>0</v>
      </c>
      <c r="K1061" s="6">
        <f t="shared" si="189"/>
        <v>0</v>
      </c>
      <c r="L1061" s="10">
        <f ca="1">VLOOKUP(C1061,Zwangerschapsverlof!$B$66:$B$72,1,1)</f>
        <v>0</v>
      </c>
      <c r="M1061" s="10">
        <f ca="1">INDEX(Zwangerschapsverlof!$C$66:$C$72,N1061)</f>
        <v>0</v>
      </c>
      <c r="N1061" s="89">
        <f ca="1">MATCH(L1061,Zwangerschapsverlof!$B$66:$B$72,0)</f>
        <v>1</v>
      </c>
      <c r="O1061" s="6">
        <f t="shared" ca="1" si="197"/>
        <v>0</v>
      </c>
      <c r="P1061" s="10">
        <f ca="1">VLOOKUP(C1061,Zwangerschapsverlof!$B$80:$B$86,1,1)</f>
        <v>0</v>
      </c>
      <c r="Q1061" s="10">
        <f ca="1">INDEX(Zwangerschapsverlof!$C$80:$C$86,R1061)</f>
        <v>0</v>
      </c>
      <c r="R1061" s="89">
        <f ca="1">MATCH(P1061,Zwangerschapsverlof!$B$80:$B$86,0)</f>
        <v>1</v>
      </c>
      <c r="S1061" s="6">
        <f t="shared" ca="1" si="198"/>
        <v>0</v>
      </c>
      <c r="T1061" s="37">
        <f t="shared" ca="1" si="190"/>
        <v>0</v>
      </c>
      <c r="U1061" s="49">
        <f t="shared" si="191"/>
        <v>0</v>
      </c>
      <c r="V1061" s="37">
        <f ca="1">IF(AND(H1061=0,I1061=0,O1061=1),INDEX(Zwangerschapsverlof!$B$66:$K$72,N1061,3+D1061),0)</f>
        <v>0</v>
      </c>
      <c r="W1061" s="37">
        <f ca="1">IF(AND(H1061=0,I1061=0,S1061=1),INDEX(Zwangerschapsverlof!$B$80:$K$86,R1061,3+D1061),0)</f>
        <v>0</v>
      </c>
      <c r="X1061" s="110">
        <f t="shared" ca="1" si="192"/>
        <v>20</v>
      </c>
    </row>
    <row r="1062" spans="2:24">
      <c r="B1062" s="48">
        <f t="shared" ca="1" si="194"/>
        <v>45934</v>
      </c>
      <c r="C1062" s="10">
        <f t="shared" ca="1" si="193"/>
        <v>45934</v>
      </c>
      <c r="D1062" s="6">
        <f t="shared" ca="1" si="195"/>
        <v>6</v>
      </c>
      <c r="E1062" s="10">
        <f ca="1">VLOOKUP(C1062,Vakantie!O:O,1,1)</f>
        <v>45843</v>
      </c>
      <c r="F1062" s="10">
        <f ca="1">INDEX(Vakantie!P:P,MATCH(E1062,Vakantie!O:O,0))</f>
        <v>45886</v>
      </c>
      <c r="G1062" s="6" t="str">
        <f ca="1">INDEX(Vakantie!Q:Q,MATCH(E1062,Vakantie!O:O,0))</f>
        <v>Zomer</v>
      </c>
      <c r="H1062" s="6">
        <f t="shared" ca="1" si="196"/>
        <v>0</v>
      </c>
      <c r="I1062" s="6">
        <f ca="1">IFERROR(  MIN(1, VLOOKUP(C1062,Vakantie!Z:Z,1,0)   ),0)</f>
        <v>0</v>
      </c>
      <c r="J1062" s="6">
        <f t="shared" ca="1" si="188"/>
        <v>0</v>
      </c>
      <c r="K1062" s="6">
        <f t="shared" si="189"/>
        <v>0</v>
      </c>
      <c r="L1062" s="10">
        <f ca="1">VLOOKUP(C1062,Zwangerschapsverlof!$B$66:$B$72,1,1)</f>
        <v>0</v>
      </c>
      <c r="M1062" s="10">
        <f ca="1">INDEX(Zwangerschapsverlof!$C$66:$C$72,N1062)</f>
        <v>0</v>
      </c>
      <c r="N1062" s="89">
        <f ca="1">MATCH(L1062,Zwangerschapsverlof!$B$66:$B$72,0)</f>
        <v>1</v>
      </c>
      <c r="O1062" s="6">
        <f t="shared" ca="1" si="197"/>
        <v>0</v>
      </c>
      <c r="P1062" s="10">
        <f ca="1">VLOOKUP(C1062,Zwangerschapsverlof!$B$80:$B$86,1,1)</f>
        <v>0</v>
      </c>
      <c r="Q1062" s="10">
        <f ca="1">INDEX(Zwangerschapsverlof!$C$80:$C$86,R1062)</f>
        <v>0</v>
      </c>
      <c r="R1062" s="89">
        <f ca="1">MATCH(P1062,Zwangerschapsverlof!$B$80:$B$86,0)</f>
        <v>1</v>
      </c>
      <c r="S1062" s="6">
        <f t="shared" ca="1" si="198"/>
        <v>0</v>
      </c>
      <c r="T1062" s="37">
        <f t="shared" ca="1" si="190"/>
        <v>0</v>
      </c>
      <c r="U1062" s="49">
        <f t="shared" si="191"/>
        <v>0</v>
      </c>
      <c r="V1062" s="37">
        <f ca="1">IF(AND(H1062=0,I1062=0,O1062=1),INDEX(Zwangerschapsverlof!$B$66:$K$72,N1062,3+D1062),0)</f>
        <v>0</v>
      </c>
      <c r="W1062" s="37">
        <f ca="1">IF(AND(H1062=0,I1062=0,S1062=1),INDEX(Zwangerschapsverlof!$B$80:$K$86,R1062,3+D1062),0)</f>
        <v>0</v>
      </c>
      <c r="X1062" s="110">
        <f t="shared" ca="1" si="192"/>
        <v>20</v>
      </c>
    </row>
    <row r="1063" spans="2:24">
      <c r="B1063" s="48">
        <f t="shared" ca="1" si="194"/>
        <v>45935</v>
      </c>
      <c r="C1063" s="10">
        <f t="shared" ca="1" si="193"/>
        <v>45935</v>
      </c>
      <c r="D1063" s="6">
        <f t="shared" ca="1" si="195"/>
        <v>7</v>
      </c>
      <c r="E1063" s="10">
        <f ca="1">VLOOKUP(C1063,Vakantie!O:O,1,1)</f>
        <v>45843</v>
      </c>
      <c r="F1063" s="10">
        <f ca="1">INDEX(Vakantie!P:P,MATCH(E1063,Vakantie!O:O,0))</f>
        <v>45886</v>
      </c>
      <c r="G1063" s="6" t="str">
        <f ca="1">INDEX(Vakantie!Q:Q,MATCH(E1063,Vakantie!O:O,0))</f>
        <v>Zomer</v>
      </c>
      <c r="H1063" s="6">
        <f t="shared" ca="1" si="196"/>
        <v>0</v>
      </c>
      <c r="I1063" s="6">
        <f ca="1">IFERROR(  MIN(1, VLOOKUP(C1063,Vakantie!Z:Z,1,0)   ),0)</f>
        <v>0</v>
      </c>
      <c r="J1063" s="6">
        <f t="shared" ca="1" si="188"/>
        <v>0</v>
      </c>
      <c r="K1063" s="6">
        <f t="shared" si="189"/>
        <v>0</v>
      </c>
      <c r="L1063" s="10">
        <f ca="1">VLOOKUP(C1063,Zwangerschapsverlof!$B$66:$B$72,1,1)</f>
        <v>0</v>
      </c>
      <c r="M1063" s="10">
        <f ca="1">INDEX(Zwangerschapsverlof!$C$66:$C$72,N1063)</f>
        <v>0</v>
      </c>
      <c r="N1063" s="89">
        <f ca="1">MATCH(L1063,Zwangerschapsverlof!$B$66:$B$72,0)</f>
        <v>1</v>
      </c>
      <c r="O1063" s="6">
        <f t="shared" ca="1" si="197"/>
        <v>0</v>
      </c>
      <c r="P1063" s="10">
        <f ca="1">VLOOKUP(C1063,Zwangerschapsverlof!$B$80:$B$86,1,1)</f>
        <v>0</v>
      </c>
      <c r="Q1063" s="10">
        <f ca="1">INDEX(Zwangerschapsverlof!$C$80:$C$86,R1063)</f>
        <v>0</v>
      </c>
      <c r="R1063" s="89">
        <f ca="1">MATCH(P1063,Zwangerschapsverlof!$B$80:$B$86,0)</f>
        <v>1</v>
      </c>
      <c r="S1063" s="6">
        <f t="shared" ca="1" si="198"/>
        <v>0</v>
      </c>
      <c r="T1063" s="37">
        <f t="shared" ca="1" si="190"/>
        <v>0</v>
      </c>
      <c r="U1063" s="49">
        <f t="shared" si="191"/>
        <v>0</v>
      </c>
      <c r="V1063" s="37">
        <f ca="1">IF(AND(H1063=0,I1063=0,O1063=1),INDEX(Zwangerschapsverlof!$B$66:$K$72,N1063,3+D1063),0)</f>
        <v>0</v>
      </c>
      <c r="W1063" s="37">
        <f ca="1">IF(AND(H1063=0,I1063=0,S1063=1),INDEX(Zwangerschapsverlof!$B$80:$K$86,R1063,3+D1063),0)</f>
        <v>0</v>
      </c>
      <c r="X1063" s="110">
        <f t="shared" ca="1" si="192"/>
        <v>20</v>
      </c>
    </row>
    <row r="1064" spans="2:24">
      <c r="B1064" s="48">
        <f t="shared" ca="1" si="194"/>
        <v>45936</v>
      </c>
      <c r="C1064" s="10">
        <f t="shared" ca="1" si="193"/>
        <v>45936</v>
      </c>
      <c r="D1064" s="6">
        <f t="shared" ca="1" si="195"/>
        <v>1</v>
      </c>
      <c r="E1064" s="10">
        <f ca="1">VLOOKUP(C1064,Vakantie!O:O,1,1)</f>
        <v>45843</v>
      </c>
      <c r="F1064" s="10">
        <f ca="1">INDEX(Vakantie!P:P,MATCH(E1064,Vakantie!O:O,0))</f>
        <v>45886</v>
      </c>
      <c r="G1064" s="6" t="str">
        <f ca="1">INDEX(Vakantie!Q:Q,MATCH(E1064,Vakantie!O:O,0))</f>
        <v>Zomer</v>
      </c>
      <c r="H1064" s="6">
        <f t="shared" ca="1" si="196"/>
        <v>0</v>
      </c>
      <c r="I1064" s="6">
        <f ca="1">IFERROR(  MIN(1, VLOOKUP(C1064,Vakantie!Z:Z,1,0)   ),0)</f>
        <v>0</v>
      </c>
      <c r="J1064" s="6">
        <f t="shared" ca="1" si="188"/>
        <v>0</v>
      </c>
      <c r="K1064" s="6">
        <f t="shared" si="189"/>
        <v>0</v>
      </c>
      <c r="L1064" s="10">
        <f ca="1">VLOOKUP(C1064,Zwangerschapsverlof!$B$66:$B$72,1,1)</f>
        <v>0</v>
      </c>
      <c r="M1064" s="10">
        <f ca="1">INDEX(Zwangerschapsverlof!$C$66:$C$72,N1064)</f>
        <v>0</v>
      </c>
      <c r="N1064" s="89">
        <f ca="1">MATCH(L1064,Zwangerschapsverlof!$B$66:$B$72,0)</f>
        <v>1</v>
      </c>
      <c r="O1064" s="6">
        <f t="shared" ca="1" si="197"/>
        <v>0</v>
      </c>
      <c r="P1064" s="10">
        <f ca="1">VLOOKUP(C1064,Zwangerschapsverlof!$B$80:$B$86,1,1)</f>
        <v>0</v>
      </c>
      <c r="Q1064" s="10">
        <f ca="1">INDEX(Zwangerschapsverlof!$C$80:$C$86,R1064)</f>
        <v>0</v>
      </c>
      <c r="R1064" s="89">
        <f ca="1">MATCH(P1064,Zwangerschapsverlof!$B$80:$B$86,0)</f>
        <v>1</v>
      </c>
      <c r="S1064" s="6">
        <f t="shared" ca="1" si="198"/>
        <v>0</v>
      </c>
      <c r="T1064" s="37">
        <f t="shared" ca="1" si="190"/>
        <v>0</v>
      </c>
      <c r="U1064" s="49">
        <f t="shared" si="191"/>
        <v>0</v>
      </c>
      <c r="V1064" s="37">
        <f ca="1">IF(AND(H1064=0,I1064=0,O1064=1),INDEX(Zwangerschapsverlof!$B$66:$K$72,N1064,3+D1064),0)</f>
        <v>0</v>
      </c>
      <c r="W1064" s="37">
        <f ca="1">IF(AND(H1064=0,I1064=0,S1064=1),INDEX(Zwangerschapsverlof!$B$80:$K$86,R1064,3+D1064),0)</f>
        <v>0</v>
      </c>
      <c r="X1064" s="110">
        <f t="shared" ca="1" si="192"/>
        <v>20</v>
      </c>
    </row>
    <row r="1065" spans="2:24">
      <c r="B1065" s="48">
        <f t="shared" ca="1" si="194"/>
        <v>45937</v>
      </c>
      <c r="C1065" s="10">
        <f t="shared" ca="1" si="193"/>
        <v>45937</v>
      </c>
      <c r="D1065" s="6">
        <f t="shared" ca="1" si="195"/>
        <v>2</v>
      </c>
      <c r="E1065" s="10">
        <f ca="1">VLOOKUP(C1065,Vakantie!O:O,1,1)</f>
        <v>45843</v>
      </c>
      <c r="F1065" s="10">
        <f ca="1">INDEX(Vakantie!P:P,MATCH(E1065,Vakantie!O:O,0))</f>
        <v>45886</v>
      </c>
      <c r="G1065" s="6" t="str">
        <f ca="1">INDEX(Vakantie!Q:Q,MATCH(E1065,Vakantie!O:O,0))</f>
        <v>Zomer</v>
      </c>
      <c r="H1065" s="6">
        <f t="shared" ca="1" si="196"/>
        <v>0</v>
      </c>
      <c r="I1065" s="6">
        <f ca="1">IFERROR(  MIN(1, VLOOKUP(C1065,Vakantie!Z:Z,1,0)   ),0)</f>
        <v>0</v>
      </c>
      <c r="J1065" s="6">
        <f t="shared" ca="1" si="188"/>
        <v>0</v>
      </c>
      <c r="K1065" s="6">
        <f t="shared" si="189"/>
        <v>0</v>
      </c>
      <c r="L1065" s="10">
        <f ca="1">VLOOKUP(C1065,Zwangerschapsverlof!$B$66:$B$72,1,1)</f>
        <v>0</v>
      </c>
      <c r="M1065" s="10">
        <f ca="1">INDEX(Zwangerschapsverlof!$C$66:$C$72,N1065)</f>
        <v>0</v>
      </c>
      <c r="N1065" s="89">
        <f ca="1">MATCH(L1065,Zwangerschapsverlof!$B$66:$B$72,0)</f>
        <v>1</v>
      </c>
      <c r="O1065" s="6">
        <f t="shared" ca="1" si="197"/>
        <v>0</v>
      </c>
      <c r="P1065" s="10">
        <f ca="1">VLOOKUP(C1065,Zwangerschapsverlof!$B$80:$B$86,1,1)</f>
        <v>0</v>
      </c>
      <c r="Q1065" s="10">
        <f ca="1">INDEX(Zwangerschapsverlof!$C$80:$C$86,R1065)</f>
        <v>0</v>
      </c>
      <c r="R1065" s="89">
        <f ca="1">MATCH(P1065,Zwangerschapsverlof!$B$80:$B$86,0)</f>
        <v>1</v>
      </c>
      <c r="S1065" s="6">
        <f t="shared" ca="1" si="198"/>
        <v>0</v>
      </c>
      <c r="T1065" s="37">
        <f t="shared" ca="1" si="190"/>
        <v>0</v>
      </c>
      <c r="U1065" s="49">
        <f t="shared" si="191"/>
        <v>0</v>
      </c>
      <c r="V1065" s="37">
        <f ca="1">IF(AND(H1065=0,I1065=0,O1065=1),INDEX(Zwangerschapsverlof!$B$66:$K$72,N1065,3+D1065),0)</f>
        <v>0</v>
      </c>
      <c r="W1065" s="37">
        <f ca="1">IF(AND(H1065=0,I1065=0,S1065=1),INDEX(Zwangerschapsverlof!$B$80:$K$86,R1065,3+D1065),0)</f>
        <v>0</v>
      </c>
      <c r="X1065" s="110">
        <f t="shared" ca="1" si="192"/>
        <v>20</v>
      </c>
    </row>
    <row r="1066" spans="2:24">
      <c r="B1066" s="48">
        <f t="shared" ca="1" si="194"/>
        <v>45938</v>
      </c>
      <c r="C1066" s="10">
        <f t="shared" ca="1" si="193"/>
        <v>45938</v>
      </c>
      <c r="D1066" s="6">
        <f t="shared" ca="1" si="195"/>
        <v>3</v>
      </c>
      <c r="E1066" s="10">
        <f ca="1">VLOOKUP(C1066,Vakantie!O:O,1,1)</f>
        <v>45843</v>
      </c>
      <c r="F1066" s="10">
        <f ca="1">INDEX(Vakantie!P:P,MATCH(E1066,Vakantie!O:O,0))</f>
        <v>45886</v>
      </c>
      <c r="G1066" s="6" t="str">
        <f ca="1">INDEX(Vakantie!Q:Q,MATCH(E1066,Vakantie!O:O,0))</f>
        <v>Zomer</v>
      </c>
      <c r="H1066" s="6">
        <f t="shared" ca="1" si="196"/>
        <v>0</v>
      </c>
      <c r="I1066" s="6">
        <f ca="1">IFERROR(  MIN(1, VLOOKUP(C1066,Vakantie!Z:Z,1,0)   ),0)</f>
        <v>0</v>
      </c>
      <c r="J1066" s="6">
        <f t="shared" ca="1" si="188"/>
        <v>0</v>
      </c>
      <c r="K1066" s="6">
        <f t="shared" si="189"/>
        <v>0</v>
      </c>
      <c r="L1066" s="10">
        <f ca="1">VLOOKUP(C1066,Zwangerschapsverlof!$B$66:$B$72,1,1)</f>
        <v>0</v>
      </c>
      <c r="M1066" s="10">
        <f ca="1">INDEX(Zwangerschapsverlof!$C$66:$C$72,N1066)</f>
        <v>0</v>
      </c>
      <c r="N1066" s="89">
        <f ca="1">MATCH(L1066,Zwangerschapsverlof!$B$66:$B$72,0)</f>
        <v>1</v>
      </c>
      <c r="O1066" s="6">
        <f t="shared" ca="1" si="197"/>
        <v>0</v>
      </c>
      <c r="P1066" s="10">
        <f ca="1">VLOOKUP(C1066,Zwangerschapsverlof!$B$80:$B$86,1,1)</f>
        <v>0</v>
      </c>
      <c r="Q1066" s="10">
        <f ca="1">INDEX(Zwangerschapsverlof!$C$80:$C$86,R1066)</f>
        <v>0</v>
      </c>
      <c r="R1066" s="89">
        <f ca="1">MATCH(P1066,Zwangerschapsverlof!$B$80:$B$86,0)</f>
        <v>1</v>
      </c>
      <c r="S1066" s="6">
        <f t="shared" ca="1" si="198"/>
        <v>0</v>
      </c>
      <c r="T1066" s="37">
        <f t="shared" ca="1" si="190"/>
        <v>0</v>
      </c>
      <c r="U1066" s="49">
        <f t="shared" si="191"/>
        <v>0</v>
      </c>
      <c r="V1066" s="37">
        <f ca="1">IF(AND(H1066=0,I1066=0,O1066=1),INDEX(Zwangerschapsverlof!$B$66:$K$72,N1066,3+D1066),0)</f>
        <v>0</v>
      </c>
      <c r="W1066" s="37">
        <f ca="1">IF(AND(H1066=0,I1066=0,S1066=1),INDEX(Zwangerschapsverlof!$B$80:$K$86,R1066,3+D1066),0)</f>
        <v>0</v>
      </c>
      <c r="X1066" s="110">
        <f t="shared" ca="1" si="192"/>
        <v>20</v>
      </c>
    </row>
    <row r="1067" spans="2:24">
      <c r="B1067" s="48">
        <f t="shared" ca="1" si="194"/>
        <v>45939</v>
      </c>
      <c r="C1067" s="10">
        <f t="shared" ca="1" si="193"/>
        <v>45939</v>
      </c>
      <c r="D1067" s="6">
        <f t="shared" ca="1" si="195"/>
        <v>4</v>
      </c>
      <c r="E1067" s="10">
        <f ca="1">VLOOKUP(C1067,Vakantie!O:O,1,1)</f>
        <v>45843</v>
      </c>
      <c r="F1067" s="10">
        <f ca="1">INDEX(Vakantie!P:P,MATCH(E1067,Vakantie!O:O,0))</f>
        <v>45886</v>
      </c>
      <c r="G1067" s="6" t="str">
        <f ca="1">INDEX(Vakantie!Q:Q,MATCH(E1067,Vakantie!O:O,0))</f>
        <v>Zomer</v>
      </c>
      <c r="H1067" s="6">
        <f t="shared" ca="1" si="196"/>
        <v>0</v>
      </c>
      <c r="I1067" s="6">
        <f ca="1">IFERROR(  MIN(1, VLOOKUP(C1067,Vakantie!Z:Z,1,0)   ),0)</f>
        <v>0</v>
      </c>
      <c r="J1067" s="6">
        <f t="shared" ca="1" si="188"/>
        <v>0</v>
      </c>
      <c r="K1067" s="6">
        <f t="shared" si="189"/>
        <v>0</v>
      </c>
      <c r="L1067" s="10">
        <f ca="1">VLOOKUP(C1067,Zwangerschapsverlof!$B$66:$B$72,1,1)</f>
        <v>0</v>
      </c>
      <c r="M1067" s="10">
        <f ca="1">INDEX(Zwangerschapsverlof!$C$66:$C$72,N1067)</f>
        <v>0</v>
      </c>
      <c r="N1067" s="89">
        <f ca="1">MATCH(L1067,Zwangerschapsverlof!$B$66:$B$72,0)</f>
        <v>1</v>
      </c>
      <c r="O1067" s="6">
        <f t="shared" ca="1" si="197"/>
        <v>0</v>
      </c>
      <c r="P1067" s="10">
        <f ca="1">VLOOKUP(C1067,Zwangerschapsverlof!$B$80:$B$86,1,1)</f>
        <v>0</v>
      </c>
      <c r="Q1067" s="10">
        <f ca="1">INDEX(Zwangerschapsverlof!$C$80:$C$86,R1067)</f>
        <v>0</v>
      </c>
      <c r="R1067" s="89">
        <f ca="1">MATCH(P1067,Zwangerschapsverlof!$B$80:$B$86,0)</f>
        <v>1</v>
      </c>
      <c r="S1067" s="6">
        <f t="shared" ca="1" si="198"/>
        <v>0</v>
      </c>
      <c r="T1067" s="37">
        <f t="shared" ca="1" si="190"/>
        <v>0</v>
      </c>
      <c r="U1067" s="49">
        <f t="shared" si="191"/>
        <v>0</v>
      </c>
      <c r="V1067" s="37">
        <f ca="1">IF(AND(H1067=0,I1067=0,O1067=1),INDEX(Zwangerschapsverlof!$B$66:$K$72,N1067,3+D1067),0)</f>
        <v>0</v>
      </c>
      <c r="W1067" s="37">
        <f ca="1">IF(AND(H1067=0,I1067=0,S1067=1),INDEX(Zwangerschapsverlof!$B$80:$K$86,R1067,3+D1067),0)</f>
        <v>0</v>
      </c>
      <c r="X1067" s="110">
        <f t="shared" ca="1" si="192"/>
        <v>20</v>
      </c>
    </row>
    <row r="1068" spans="2:24">
      <c r="B1068" s="48">
        <f t="shared" ca="1" si="194"/>
        <v>45940</v>
      </c>
      <c r="C1068" s="10">
        <f t="shared" ca="1" si="193"/>
        <v>45940</v>
      </c>
      <c r="D1068" s="6">
        <f t="shared" ca="1" si="195"/>
        <v>5</v>
      </c>
      <c r="E1068" s="10">
        <f ca="1">VLOOKUP(C1068,Vakantie!O:O,1,1)</f>
        <v>45843</v>
      </c>
      <c r="F1068" s="10">
        <f ca="1">INDEX(Vakantie!P:P,MATCH(E1068,Vakantie!O:O,0))</f>
        <v>45886</v>
      </c>
      <c r="G1068" s="6" t="str">
        <f ca="1">INDEX(Vakantie!Q:Q,MATCH(E1068,Vakantie!O:O,0))</f>
        <v>Zomer</v>
      </c>
      <c r="H1068" s="6">
        <f t="shared" ca="1" si="196"/>
        <v>0</v>
      </c>
      <c r="I1068" s="6">
        <f ca="1">IFERROR(  MIN(1, VLOOKUP(C1068,Vakantie!Z:Z,1,0)   ),0)</f>
        <v>0</v>
      </c>
      <c r="J1068" s="6">
        <f t="shared" ca="1" si="188"/>
        <v>0</v>
      </c>
      <c r="K1068" s="6">
        <f t="shared" si="189"/>
        <v>0</v>
      </c>
      <c r="L1068" s="10">
        <f ca="1">VLOOKUP(C1068,Zwangerschapsverlof!$B$66:$B$72,1,1)</f>
        <v>0</v>
      </c>
      <c r="M1068" s="10">
        <f ca="1">INDEX(Zwangerschapsverlof!$C$66:$C$72,N1068)</f>
        <v>0</v>
      </c>
      <c r="N1068" s="89">
        <f ca="1">MATCH(L1068,Zwangerschapsverlof!$B$66:$B$72,0)</f>
        <v>1</v>
      </c>
      <c r="O1068" s="6">
        <f t="shared" ca="1" si="197"/>
        <v>0</v>
      </c>
      <c r="P1068" s="10">
        <f ca="1">VLOOKUP(C1068,Zwangerschapsverlof!$B$80:$B$86,1,1)</f>
        <v>0</v>
      </c>
      <c r="Q1068" s="10">
        <f ca="1">INDEX(Zwangerschapsverlof!$C$80:$C$86,R1068)</f>
        <v>0</v>
      </c>
      <c r="R1068" s="89">
        <f ca="1">MATCH(P1068,Zwangerschapsverlof!$B$80:$B$86,0)</f>
        <v>1</v>
      </c>
      <c r="S1068" s="6">
        <f t="shared" ca="1" si="198"/>
        <v>0</v>
      </c>
      <c r="T1068" s="37">
        <f t="shared" ca="1" si="190"/>
        <v>0</v>
      </c>
      <c r="U1068" s="49">
        <f t="shared" si="191"/>
        <v>0</v>
      </c>
      <c r="V1068" s="37">
        <f ca="1">IF(AND(H1068=0,I1068=0,O1068=1),INDEX(Zwangerschapsverlof!$B$66:$K$72,N1068,3+D1068),0)</f>
        <v>0</v>
      </c>
      <c r="W1068" s="37">
        <f ca="1">IF(AND(H1068=0,I1068=0,S1068=1),INDEX(Zwangerschapsverlof!$B$80:$K$86,R1068,3+D1068),0)</f>
        <v>0</v>
      </c>
      <c r="X1068" s="110">
        <f t="shared" ca="1" si="192"/>
        <v>20</v>
      </c>
    </row>
    <row r="1069" spans="2:24">
      <c r="B1069" s="48">
        <f t="shared" ca="1" si="194"/>
        <v>45941</v>
      </c>
      <c r="C1069" s="10">
        <f t="shared" ca="1" si="193"/>
        <v>45941</v>
      </c>
      <c r="D1069" s="6">
        <f t="shared" ca="1" si="195"/>
        <v>6</v>
      </c>
      <c r="E1069" s="10">
        <f ca="1">VLOOKUP(C1069,Vakantie!O:O,1,1)</f>
        <v>45941</v>
      </c>
      <c r="F1069" s="10">
        <f ca="1">INDEX(Vakantie!P:P,MATCH(E1069,Vakantie!O:O,0))</f>
        <v>45949</v>
      </c>
      <c r="G1069" s="6" t="str">
        <f ca="1">INDEX(Vakantie!Q:Q,MATCH(E1069,Vakantie!O:O,0))</f>
        <v>Herfst</v>
      </c>
      <c r="H1069" s="6">
        <f t="shared" ca="1" si="196"/>
        <v>1</v>
      </c>
      <c r="I1069" s="6">
        <f ca="1">IFERROR(  MIN(1, VLOOKUP(C1069,Vakantie!Z:Z,1,0)   ),0)</f>
        <v>0</v>
      </c>
      <c r="J1069" s="6">
        <f t="shared" ca="1" si="188"/>
        <v>0</v>
      </c>
      <c r="K1069" s="6">
        <f t="shared" si="189"/>
        <v>0</v>
      </c>
      <c r="L1069" s="10">
        <f ca="1">VLOOKUP(C1069,Zwangerschapsverlof!$B$66:$B$72,1,1)</f>
        <v>0</v>
      </c>
      <c r="M1069" s="10">
        <f ca="1">INDEX(Zwangerschapsverlof!$C$66:$C$72,N1069)</f>
        <v>0</v>
      </c>
      <c r="N1069" s="89">
        <f ca="1">MATCH(L1069,Zwangerschapsverlof!$B$66:$B$72,0)</f>
        <v>1</v>
      </c>
      <c r="O1069" s="6">
        <f t="shared" ca="1" si="197"/>
        <v>0</v>
      </c>
      <c r="P1069" s="10">
        <f ca="1">VLOOKUP(C1069,Zwangerschapsverlof!$B$80:$B$86,1,1)</f>
        <v>0</v>
      </c>
      <c r="Q1069" s="10">
        <f ca="1">INDEX(Zwangerschapsverlof!$C$80:$C$86,R1069)</f>
        <v>0</v>
      </c>
      <c r="R1069" s="89">
        <f ca="1">MATCH(P1069,Zwangerschapsverlof!$B$80:$B$86,0)</f>
        <v>1</v>
      </c>
      <c r="S1069" s="6">
        <f t="shared" ca="1" si="198"/>
        <v>0</v>
      </c>
      <c r="T1069" s="37">
        <f t="shared" ca="1" si="190"/>
        <v>0</v>
      </c>
      <c r="U1069" s="49">
        <f t="shared" si="191"/>
        <v>0</v>
      </c>
      <c r="V1069" s="37">
        <f ca="1">IF(AND(H1069=0,I1069=0,O1069=1),INDEX(Zwangerschapsverlof!$B$66:$K$72,N1069,3+D1069),0)</f>
        <v>0</v>
      </c>
      <c r="W1069" s="37">
        <f ca="1">IF(AND(H1069=0,I1069=0,S1069=1),INDEX(Zwangerschapsverlof!$B$80:$K$86,R1069,3+D1069),0)</f>
        <v>0</v>
      </c>
      <c r="X1069" s="110">
        <f t="shared" ca="1" si="192"/>
        <v>20</v>
      </c>
    </row>
    <row r="1070" spans="2:24">
      <c r="B1070" s="48">
        <f t="shared" ca="1" si="194"/>
        <v>45942</v>
      </c>
      <c r="C1070" s="10">
        <f t="shared" ca="1" si="193"/>
        <v>45942</v>
      </c>
      <c r="D1070" s="6">
        <f t="shared" ca="1" si="195"/>
        <v>7</v>
      </c>
      <c r="E1070" s="10">
        <f ca="1">VLOOKUP(C1070,Vakantie!O:O,1,1)</f>
        <v>45941</v>
      </c>
      <c r="F1070" s="10">
        <f ca="1">INDEX(Vakantie!P:P,MATCH(E1070,Vakantie!O:O,0))</f>
        <v>45949</v>
      </c>
      <c r="G1070" s="6" t="str">
        <f ca="1">INDEX(Vakantie!Q:Q,MATCH(E1070,Vakantie!O:O,0))</f>
        <v>Herfst</v>
      </c>
      <c r="H1070" s="6">
        <f t="shared" ca="1" si="196"/>
        <v>1</v>
      </c>
      <c r="I1070" s="6">
        <f ca="1">IFERROR(  MIN(1, VLOOKUP(C1070,Vakantie!Z:Z,1,0)   ),0)</f>
        <v>0</v>
      </c>
      <c r="J1070" s="6">
        <f t="shared" ca="1" si="188"/>
        <v>0</v>
      </c>
      <c r="K1070" s="6">
        <f t="shared" si="189"/>
        <v>0</v>
      </c>
      <c r="L1070" s="10">
        <f ca="1">VLOOKUP(C1070,Zwangerschapsverlof!$B$66:$B$72,1,1)</f>
        <v>0</v>
      </c>
      <c r="M1070" s="10">
        <f ca="1">INDEX(Zwangerschapsverlof!$C$66:$C$72,N1070)</f>
        <v>0</v>
      </c>
      <c r="N1070" s="89">
        <f ca="1">MATCH(L1070,Zwangerschapsverlof!$B$66:$B$72,0)</f>
        <v>1</v>
      </c>
      <c r="O1070" s="6">
        <f t="shared" ca="1" si="197"/>
        <v>0</v>
      </c>
      <c r="P1070" s="10">
        <f ca="1">VLOOKUP(C1070,Zwangerschapsverlof!$B$80:$B$86,1,1)</f>
        <v>0</v>
      </c>
      <c r="Q1070" s="10">
        <f ca="1">INDEX(Zwangerschapsverlof!$C$80:$C$86,R1070)</f>
        <v>0</v>
      </c>
      <c r="R1070" s="89">
        <f ca="1">MATCH(P1070,Zwangerschapsverlof!$B$80:$B$86,0)</f>
        <v>1</v>
      </c>
      <c r="S1070" s="6">
        <f t="shared" ca="1" si="198"/>
        <v>0</v>
      </c>
      <c r="T1070" s="37">
        <f t="shared" ca="1" si="190"/>
        <v>0</v>
      </c>
      <c r="U1070" s="49">
        <f t="shared" si="191"/>
        <v>0</v>
      </c>
      <c r="V1070" s="37">
        <f ca="1">IF(AND(H1070=0,I1070=0,O1070=1),INDEX(Zwangerschapsverlof!$B$66:$K$72,N1070,3+D1070),0)</f>
        <v>0</v>
      </c>
      <c r="W1070" s="37">
        <f ca="1">IF(AND(H1070=0,I1070=0,S1070=1),INDEX(Zwangerschapsverlof!$B$80:$K$86,R1070,3+D1070),0)</f>
        <v>0</v>
      </c>
      <c r="X1070" s="110">
        <f t="shared" ca="1" si="192"/>
        <v>20</v>
      </c>
    </row>
    <row r="1071" spans="2:24">
      <c r="B1071" s="48">
        <f t="shared" ca="1" si="194"/>
        <v>45943</v>
      </c>
      <c r="C1071" s="10">
        <f t="shared" ca="1" si="193"/>
        <v>45943</v>
      </c>
      <c r="D1071" s="6">
        <f t="shared" ca="1" si="195"/>
        <v>1</v>
      </c>
      <c r="E1071" s="10">
        <f ca="1">VLOOKUP(C1071,Vakantie!O:O,1,1)</f>
        <v>45941</v>
      </c>
      <c r="F1071" s="10">
        <f ca="1">INDEX(Vakantie!P:P,MATCH(E1071,Vakantie!O:O,0))</f>
        <v>45949</v>
      </c>
      <c r="G1071" s="6" t="str">
        <f ca="1">INDEX(Vakantie!Q:Q,MATCH(E1071,Vakantie!O:O,0))</f>
        <v>Herfst</v>
      </c>
      <c r="H1071" s="6">
        <f t="shared" ca="1" si="196"/>
        <v>1</v>
      </c>
      <c r="I1071" s="6">
        <f ca="1">IFERROR(  MIN(1, VLOOKUP(C1071,Vakantie!Z:Z,1,0)   ),0)</f>
        <v>0</v>
      </c>
      <c r="J1071" s="6">
        <f t="shared" ca="1" si="188"/>
        <v>0</v>
      </c>
      <c r="K1071" s="6">
        <f t="shared" si="189"/>
        <v>0</v>
      </c>
      <c r="L1071" s="10">
        <f ca="1">VLOOKUP(C1071,Zwangerschapsverlof!$B$66:$B$72,1,1)</f>
        <v>0</v>
      </c>
      <c r="M1071" s="10">
        <f ca="1">INDEX(Zwangerschapsverlof!$C$66:$C$72,N1071)</f>
        <v>0</v>
      </c>
      <c r="N1071" s="89">
        <f ca="1">MATCH(L1071,Zwangerschapsverlof!$B$66:$B$72,0)</f>
        <v>1</v>
      </c>
      <c r="O1071" s="6">
        <f t="shared" ca="1" si="197"/>
        <v>0</v>
      </c>
      <c r="P1071" s="10">
        <f ca="1">VLOOKUP(C1071,Zwangerschapsverlof!$B$80:$B$86,1,1)</f>
        <v>0</v>
      </c>
      <c r="Q1071" s="10">
        <f ca="1">INDEX(Zwangerschapsverlof!$C$80:$C$86,R1071)</f>
        <v>0</v>
      </c>
      <c r="R1071" s="89">
        <f ca="1">MATCH(P1071,Zwangerschapsverlof!$B$80:$B$86,0)</f>
        <v>1</v>
      </c>
      <c r="S1071" s="6">
        <f t="shared" ca="1" si="198"/>
        <v>0</v>
      </c>
      <c r="T1071" s="37">
        <f t="shared" ca="1" si="190"/>
        <v>0</v>
      </c>
      <c r="U1071" s="49">
        <f t="shared" si="191"/>
        <v>0</v>
      </c>
      <c r="V1071" s="37">
        <f ca="1">IF(AND(H1071=0,I1071=0,O1071=1),INDEX(Zwangerschapsverlof!$B$66:$K$72,N1071,3+D1071),0)</f>
        <v>0</v>
      </c>
      <c r="W1071" s="37">
        <f ca="1">IF(AND(H1071=0,I1071=0,S1071=1),INDEX(Zwangerschapsverlof!$B$80:$K$86,R1071,3+D1071),0)</f>
        <v>0</v>
      </c>
      <c r="X1071" s="110">
        <f t="shared" ca="1" si="192"/>
        <v>20</v>
      </c>
    </row>
    <row r="1072" spans="2:24">
      <c r="B1072" s="48">
        <f t="shared" ca="1" si="194"/>
        <v>45944</v>
      </c>
      <c r="C1072" s="10">
        <f t="shared" ca="1" si="193"/>
        <v>45944</v>
      </c>
      <c r="D1072" s="6">
        <f t="shared" ca="1" si="195"/>
        <v>2</v>
      </c>
      <c r="E1072" s="10">
        <f ca="1">VLOOKUP(C1072,Vakantie!O:O,1,1)</f>
        <v>45941</v>
      </c>
      <c r="F1072" s="10">
        <f ca="1">INDEX(Vakantie!P:P,MATCH(E1072,Vakantie!O:O,0))</f>
        <v>45949</v>
      </c>
      <c r="G1072" s="6" t="str">
        <f ca="1">INDEX(Vakantie!Q:Q,MATCH(E1072,Vakantie!O:O,0))</f>
        <v>Herfst</v>
      </c>
      <c r="H1072" s="6">
        <f t="shared" ca="1" si="196"/>
        <v>1</v>
      </c>
      <c r="I1072" s="6">
        <f ca="1">IFERROR(  MIN(1, VLOOKUP(C1072,Vakantie!Z:Z,1,0)   ),0)</f>
        <v>0</v>
      </c>
      <c r="J1072" s="6">
        <f t="shared" ca="1" si="188"/>
        <v>0</v>
      </c>
      <c r="K1072" s="6">
        <f t="shared" si="189"/>
        <v>0</v>
      </c>
      <c r="L1072" s="10">
        <f ca="1">VLOOKUP(C1072,Zwangerschapsverlof!$B$66:$B$72,1,1)</f>
        <v>0</v>
      </c>
      <c r="M1072" s="10">
        <f ca="1">INDEX(Zwangerschapsverlof!$C$66:$C$72,N1072)</f>
        <v>0</v>
      </c>
      <c r="N1072" s="89">
        <f ca="1">MATCH(L1072,Zwangerschapsverlof!$B$66:$B$72,0)</f>
        <v>1</v>
      </c>
      <c r="O1072" s="6">
        <f t="shared" ca="1" si="197"/>
        <v>0</v>
      </c>
      <c r="P1072" s="10">
        <f ca="1">VLOOKUP(C1072,Zwangerschapsverlof!$B$80:$B$86,1,1)</f>
        <v>0</v>
      </c>
      <c r="Q1072" s="10">
        <f ca="1">INDEX(Zwangerschapsverlof!$C$80:$C$86,R1072)</f>
        <v>0</v>
      </c>
      <c r="R1072" s="89">
        <f ca="1">MATCH(P1072,Zwangerschapsverlof!$B$80:$B$86,0)</f>
        <v>1</v>
      </c>
      <c r="S1072" s="6">
        <f t="shared" ca="1" si="198"/>
        <v>0</v>
      </c>
      <c r="T1072" s="37">
        <f t="shared" ca="1" si="190"/>
        <v>0</v>
      </c>
      <c r="U1072" s="49">
        <f t="shared" si="191"/>
        <v>0</v>
      </c>
      <c r="V1072" s="37">
        <f ca="1">IF(AND(H1072=0,I1072=0,O1072=1),INDEX(Zwangerschapsverlof!$B$66:$K$72,N1072,3+D1072),0)</f>
        <v>0</v>
      </c>
      <c r="W1072" s="37">
        <f ca="1">IF(AND(H1072=0,I1072=0,S1072=1),INDEX(Zwangerschapsverlof!$B$80:$K$86,R1072,3+D1072),0)</f>
        <v>0</v>
      </c>
      <c r="X1072" s="110">
        <f t="shared" ca="1" si="192"/>
        <v>20</v>
      </c>
    </row>
    <row r="1073" spans="2:24">
      <c r="B1073" s="48">
        <f t="shared" ca="1" si="194"/>
        <v>45945</v>
      </c>
      <c r="C1073" s="10">
        <f t="shared" ca="1" si="193"/>
        <v>45945</v>
      </c>
      <c r="D1073" s="6">
        <f t="shared" ca="1" si="195"/>
        <v>3</v>
      </c>
      <c r="E1073" s="10">
        <f ca="1">VLOOKUP(C1073,Vakantie!O:O,1,1)</f>
        <v>45941</v>
      </c>
      <c r="F1073" s="10">
        <f ca="1">INDEX(Vakantie!P:P,MATCH(E1073,Vakantie!O:O,0))</f>
        <v>45949</v>
      </c>
      <c r="G1073" s="6" t="str">
        <f ca="1">INDEX(Vakantie!Q:Q,MATCH(E1073,Vakantie!O:O,0))</f>
        <v>Herfst</v>
      </c>
      <c r="H1073" s="6">
        <f t="shared" ca="1" si="196"/>
        <v>1</v>
      </c>
      <c r="I1073" s="6">
        <f ca="1">IFERROR(  MIN(1, VLOOKUP(C1073,Vakantie!Z:Z,1,0)   ),0)</f>
        <v>0</v>
      </c>
      <c r="J1073" s="6">
        <f t="shared" ca="1" si="188"/>
        <v>0</v>
      </c>
      <c r="K1073" s="6">
        <f t="shared" si="189"/>
        <v>0</v>
      </c>
      <c r="L1073" s="10">
        <f ca="1">VLOOKUP(C1073,Zwangerschapsverlof!$B$66:$B$72,1,1)</f>
        <v>0</v>
      </c>
      <c r="M1073" s="10">
        <f ca="1">INDEX(Zwangerschapsverlof!$C$66:$C$72,N1073)</f>
        <v>0</v>
      </c>
      <c r="N1073" s="89">
        <f ca="1">MATCH(L1073,Zwangerschapsverlof!$B$66:$B$72,0)</f>
        <v>1</v>
      </c>
      <c r="O1073" s="6">
        <f t="shared" ca="1" si="197"/>
        <v>0</v>
      </c>
      <c r="P1073" s="10">
        <f ca="1">VLOOKUP(C1073,Zwangerschapsverlof!$B$80:$B$86,1,1)</f>
        <v>0</v>
      </c>
      <c r="Q1073" s="10">
        <f ca="1">INDEX(Zwangerschapsverlof!$C$80:$C$86,R1073)</f>
        <v>0</v>
      </c>
      <c r="R1073" s="89">
        <f ca="1">MATCH(P1073,Zwangerschapsverlof!$B$80:$B$86,0)</f>
        <v>1</v>
      </c>
      <c r="S1073" s="6">
        <f t="shared" ca="1" si="198"/>
        <v>0</v>
      </c>
      <c r="T1073" s="37">
        <f t="shared" ca="1" si="190"/>
        <v>0</v>
      </c>
      <c r="U1073" s="49">
        <f t="shared" si="191"/>
        <v>0</v>
      </c>
      <c r="V1073" s="37">
        <f ca="1">IF(AND(H1073=0,I1073=0,O1073=1),INDEX(Zwangerschapsverlof!$B$66:$K$72,N1073,3+D1073),0)</f>
        <v>0</v>
      </c>
      <c r="W1073" s="37">
        <f ca="1">IF(AND(H1073=0,I1073=0,S1073=1),INDEX(Zwangerschapsverlof!$B$80:$K$86,R1073,3+D1073),0)</f>
        <v>0</v>
      </c>
      <c r="X1073" s="110">
        <f t="shared" ca="1" si="192"/>
        <v>20</v>
      </c>
    </row>
    <row r="1074" spans="2:24">
      <c r="B1074" s="48">
        <f t="shared" ref="B1074:B1109" ca="1" si="199">C1074</f>
        <v>45946</v>
      </c>
      <c r="C1074" s="10">
        <f t="shared" ca="1" si="193"/>
        <v>45946</v>
      </c>
      <c r="D1074" s="6">
        <f t="shared" ref="D1074:D1109" ca="1" si="200">WEEKDAY(C1074,11)</f>
        <v>4</v>
      </c>
      <c r="E1074" s="10">
        <f ca="1">VLOOKUP(C1074,Vakantie!O:O,1,1)</f>
        <v>45941</v>
      </c>
      <c r="F1074" s="10">
        <f ca="1">INDEX(Vakantie!P:P,MATCH(E1074,Vakantie!O:O,0))</f>
        <v>45949</v>
      </c>
      <c r="G1074" s="6" t="str">
        <f ca="1">INDEX(Vakantie!Q:Q,MATCH(E1074,Vakantie!O:O,0))</f>
        <v>Herfst</v>
      </c>
      <c r="H1074" s="6">
        <f t="shared" ref="H1074:H1109" ca="1" si="201">IF(AND(C1074&gt;=E1074,C1074&lt;=F1074),1,0)</f>
        <v>1</v>
      </c>
      <c r="I1074" s="6">
        <f ca="1">IFERROR(  MIN(1, VLOOKUP(C1074,Vakantie!Z:Z,1,0)   ),0)</f>
        <v>0</v>
      </c>
      <c r="J1074" s="6">
        <f t="shared" ca="1" si="188"/>
        <v>0</v>
      </c>
      <c r="K1074" s="6">
        <f t="shared" si="189"/>
        <v>0</v>
      </c>
      <c r="L1074" s="10">
        <f ca="1">VLOOKUP(C1074,Zwangerschapsverlof!$B$66:$B$72,1,1)</f>
        <v>0</v>
      </c>
      <c r="M1074" s="10">
        <f ca="1">INDEX(Zwangerschapsverlof!$C$66:$C$72,N1074)</f>
        <v>0</v>
      </c>
      <c r="N1074" s="89">
        <f ca="1">MATCH(L1074,Zwangerschapsverlof!$B$66:$B$72,0)</f>
        <v>1</v>
      </c>
      <c r="O1074" s="6">
        <f t="shared" ref="O1074:O1109" ca="1" si="202">IF(AND(C1074&gt;=L1074,C1074&lt;=M1074),1,0)</f>
        <v>0</v>
      </c>
      <c r="P1074" s="10">
        <f ca="1">VLOOKUP(C1074,Zwangerschapsverlof!$B$80:$B$86,1,1)</f>
        <v>0</v>
      </c>
      <c r="Q1074" s="10">
        <f ca="1">INDEX(Zwangerschapsverlof!$C$80:$C$86,R1074)</f>
        <v>0</v>
      </c>
      <c r="R1074" s="89">
        <f ca="1">MATCH(P1074,Zwangerschapsverlof!$B$80:$B$86,0)</f>
        <v>1</v>
      </c>
      <c r="S1074" s="6">
        <f t="shared" ref="S1074:S1109" ca="1" si="203">IF(AND(C1074&gt;=P1074,C1074&lt;=Q1074),1,0)</f>
        <v>0</v>
      </c>
      <c r="T1074" s="37">
        <f t="shared" ca="1" si="190"/>
        <v>0</v>
      </c>
      <c r="U1074" s="49">
        <f t="shared" si="191"/>
        <v>0</v>
      </c>
      <c r="V1074" s="37">
        <f ca="1">IF(AND(H1074=0,I1074=0,O1074=1),INDEX(Zwangerschapsverlof!$B$66:$K$72,N1074,3+D1074),0)</f>
        <v>0</v>
      </c>
      <c r="W1074" s="37">
        <f ca="1">IF(AND(H1074=0,I1074=0,S1074=1),INDEX(Zwangerschapsverlof!$B$80:$K$86,R1074,3+D1074),0)</f>
        <v>0</v>
      </c>
      <c r="X1074" s="110">
        <f t="shared" ca="1" si="192"/>
        <v>20</v>
      </c>
    </row>
    <row r="1075" spans="2:24">
      <c r="B1075" s="48">
        <f t="shared" ca="1" si="199"/>
        <v>45947</v>
      </c>
      <c r="C1075" s="10">
        <f t="shared" ca="1" si="193"/>
        <v>45947</v>
      </c>
      <c r="D1075" s="6">
        <f t="shared" ca="1" si="200"/>
        <v>5</v>
      </c>
      <c r="E1075" s="10">
        <f ca="1">VLOOKUP(C1075,Vakantie!O:O,1,1)</f>
        <v>45941</v>
      </c>
      <c r="F1075" s="10">
        <f ca="1">INDEX(Vakantie!P:P,MATCH(E1075,Vakantie!O:O,0))</f>
        <v>45949</v>
      </c>
      <c r="G1075" s="6" t="str">
        <f ca="1">INDEX(Vakantie!Q:Q,MATCH(E1075,Vakantie!O:O,0))</f>
        <v>Herfst</v>
      </c>
      <c r="H1075" s="6">
        <f t="shared" ca="1" si="201"/>
        <v>1</v>
      </c>
      <c r="I1075" s="6">
        <f ca="1">IFERROR(  MIN(1, VLOOKUP(C1075,Vakantie!Z:Z,1,0)   ),0)</f>
        <v>0</v>
      </c>
      <c r="J1075" s="6">
        <f t="shared" ca="1" si="188"/>
        <v>0</v>
      </c>
      <c r="K1075" s="6">
        <f t="shared" si="189"/>
        <v>0</v>
      </c>
      <c r="L1075" s="10">
        <f ca="1">VLOOKUP(C1075,Zwangerschapsverlof!$B$66:$B$72,1,1)</f>
        <v>0</v>
      </c>
      <c r="M1075" s="10">
        <f ca="1">INDEX(Zwangerschapsverlof!$C$66:$C$72,N1075)</f>
        <v>0</v>
      </c>
      <c r="N1075" s="89">
        <f ca="1">MATCH(L1075,Zwangerschapsverlof!$B$66:$B$72,0)</f>
        <v>1</v>
      </c>
      <c r="O1075" s="6">
        <f t="shared" ca="1" si="202"/>
        <v>0</v>
      </c>
      <c r="P1075" s="10">
        <f ca="1">VLOOKUP(C1075,Zwangerschapsverlof!$B$80:$B$86,1,1)</f>
        <v>0</v>
      </c>
      <c r="Q1075" s="10">
        <f ca="1">INDEX(Zwangerschapsverlof!$C$80:$C$86,R1075)</f>
        <v>0</v>
      </c>
      <c r="R1075" s="89">
        <f ca="1">MATCH(P1075,Zwangerschapsverlof!$B$80:$B$86,0)</f>
        <v>1</v>
      </c>
      <c r="S1075" s="6">
        <f t="shared" ca="1" si="203"/>
        <v>0</v>
      </c>
      <c r="T1075" s="37">
        <f t="shared" ca="1" si="190"/>
        <v>0</v>
      </c>
      <c r="U1075" s="49">
        <f t="shared" si="191"/>
        <v>0</v>
      </c>
      <c r="V1075" s="37">
        <f ca="1">IF(AND(H1075=0,I1075=0,O1075=1),INDEX(Zwangerschapsverlof!$B$66:$K$72,N1075,3+D1075),0)</f>
        <v>0</v>
      </c>
      <c r="W1075" s="37">
        <f ca="1">IF(AND(H1075=0,I1075=0,S1075=1),INDEX(Zwangerschapsverlof!$B$80:$K$86,R1075,3+D1075),0)</f>
        <v>0</v>
      </c>
      <c r="X1075" s="110">
        <f t="shared" ca="1" si="192"/>
        <v>20</v>
      </c>
    </row>
    <row r="1076" spans="2:24">
      <c r="B1076" s="48">
        <f t="shared" ca="1" si="199"/>
        <v>45948</v>
      </c>
      <c r="C1076" s="10">
        <f t="shared" ca="1" si="193"/>
        <v>45948</v>
      </c>
      <c r="D1076" s="6">
        <f t="shared" ca="1" si="200"/>
        <v>6</v>
      </c>
      <c r="E1076" s="10">
        <f ca="1">VLOOKUP(C1076,Vakantie!O:O,1,1)</f>
        <v>45941</v>
      </c>
      <c r="F1076" s="10">
        <f ca="1">INDEX(Vakantie!P:P,MATCH(E1076,Vakantie!O:O,0))</f>
        <v>45949</v>
      </c>
      <c r="G1076" s="6" t="str">
        <f ca="1">INDEX(Vakantie!Q:Q,MATCH(E1076,Vakantie!O:O,0))</f>
        <v>Herfst</v>
      </c>
      <c r="H1076" s="6">
        <f t="shared" ca="1" si="201"/>
        <v>1</v>
      </c>
      <c r="I1076" s="6">
        <f ca="1">IFERROR(  MIN(1, VLOOKUP(C1076,Vakantie!Z:Z,1,0)   ),0)</f>
        <v>0</v>
      </c>
      <c r="J1076" s="6">
        <f t="shared" ca="1" si="188"/>
        <v>0</v>
      </c>
      <c r="K1076" s="6">
        <f t="shared" si="189"/>
        <v>0</v>
      </c>
      <c r="L1076" s="10">
        <f ca="1">VLOOKUP(C1076,Zwangerschapsverlof!$B$66:$B$72,1,1)</f>
        <v>0</v>
      </c>
      <c r="M1076" s="10">
        <f ca="1">INDEX(Zwangerschapsverlof!$C$66:$C$72,N1076)</f>
        <v>0</v>
      </c>
      <c r="N1076" s="89">
        <f ca="1">MATCH(L1076,Zwangerschapsverlof!$B$66:$B$72,0)</f>
        <v>1</v>
      </c>
      <c r="O1076" s="6">
        <f t="shared" ca="1" si="202"/>
        <v>0</v>
      </c>
      <c r="P1076" s="10">
        <f ca="1">VLOOKUP(C1076,Zwangerschapsverlof!$B$80:$B$86,1,1)</f>
        <v>0</v>
      </c>
      <c r="Q1076" s="10">
        <f ca="1">INDEX(Zwangerschapsverlof!$C$80:$C$86,R1076)</f>
        <v>0</v>
      </c>
      <c r="R1076" s="89">
        <f ca="1">MATCH(P1076,Zwangerschapsverlof!$B$80:$B$86,0)</f>
        <v>1</v>
      </c>
      <c r="S1076" s="6">
        <f t="shared" ca="1" si="203"/>
        <v>0</v>
      </c>
      <c r="T1076" s="37">
        <f t="shared" ca="1" si="190"/>
        <v>0</v>
      </c>
      <c r="U1076" s="49">
        <f t="shared" si="191"/>
        <v>0</v>
      </c>
      <c r="V1076" s="37">
        <f ca="1">IF(AND(H1076=0,I1076=0,O1076=1),INDEX(Zwangerschapsverlof!$B$66:$K$72,N1076,3+D1076),0)</f>
        <v>0</v>
      </c>
      <c r="W1076" s="37">
        <f ca="1">IF(AND(H1076=0,I1076=0,S1076=1),INDEX(Zwangerschapsverlof!$B$80:$K$86,R1076,3+D1076),0)</f>
        <v>0</v>
      </c>
      <c r="X1076" s="110">
        <f t="shared" ca="1" si="192"/>
        <v>20</v>
      </c>
    </row>
    <row r="1077" spans="2:24">
      <c r="B1077" s="48">
        <f t="shared" ca="1" si="199"/>
        <v>45949</v>
      </c>
      <c r="C1077" s="10">
        <f t="shared" ca="1" si="193"/>
        <v>45949</v>
      </c>
      <c r="D1077" s="6">
        <f t="shared" ca="1" si="200"/>
        <v>7</v>
      </c>
      <c r="E1077" s="10">
        <f ca="1">VLOOKUP(C1077,Vakantie!O:O,1,1)</f>
        <v>45941</v>
      </c>
      <c r="F1077" s="10">
        <f ca="1">INDEX(Vakantie!P:P,MATCH(E1077,Vakantie!O:O,0))</f>
        <v>45949</v>
      </c>
      <c r="G1077" s="6" t="str">
        <f ca="1">INDEX(Vakantie!Q:Q,MATCH(E1077,Vakantie!O:O,0))</f>
        <v>Herfst</v>
      </c>
      <c r="H1077" s="6">
        <f t="shared" ca="1" si="201"/>
        <v>1</v>
      </c>
      <c r="I1077" s="6">
        <f ca="1">IFERROR(  MIN(1, VLOOKUP(C1077,Vakantie!Z:Z,1,0)   ),0)</f>
        <v>0</v>
      </c>
      <c r="J1077" s="6">
        <f t="shared" ca="1" si="188"/>
        <v>0</v>
      </c>
      <c r="K1077" s="6">
        <f t="shared" si="189"/>
        <v>0</v>
      </c>
      <c r="L1077" s="10">
        <f ca="1">VLOOKUP(C1077,Zwangerschapsverlof!$B$66:$B$72,1,1)</f>
        <v>0</v>
      </c>
      <c r="M1077" s="10">
        <f ca="1">INDEX(Zwangerschapsverlof!$C$66:$C$72,N1077)</f>
        <v>0</v>
      </c>
      <c r="N1077" s="89">
        <f ca="1">MATCH(L1077,Zwangerschapsverlof!$B$66:$B$72,0)</f>
        <v>1</v>
      </c>
      <c r="O1077" s="6">
        <f t="shared" ca="1" si="202"/>
        <v>0</v>
      </c>
      <c r="P1077" s="10">
        <f ca="1">VLOOKUP(C1077,Zwangerschapsverlof!$B$80:$B$86,1,1)</f>
        <v>0</v>
      </c>
      <c r="Q1077" s="10">
        <f ca="1">INDEX(Zwangerschapsverlof!$C$80:$C$86,R1077)</f>
        <v>0</v>
      </c>
      <c r="R1077" s="89">
        <f ca="1">MATCH(P1077,Zwangerschapsverlof!$B$80:$B$86,0)</f>
        <v>1</v>
      </c>
      <c r="S1077" s="6">
        <f t="shared" ca="1" si="203"/>
        <v>0</v>
      </c>
      <c r="T1077" s="37">
        <f t="shared" ca="1" si="190"/>
        <v>0</v>
      </c>
      <c r="U1077" s="49">
        <f t="shared" si="191"/>
        <v>0</v>
      </c>
      <c r="V1077" s="37">
        <f ca="1">IF(AND(H1077=0,I1077=0,O1077=1),INDEX(Zwangerschapsverlof!$B$66:$K$72,N1077,3+D1077),0)</f>
        <v>0</v>
      </c>
      <c r="W1077" s="37">
        <f ca="1">IF(AND(H1077=0,I1077=0,S1077=1),INDEX(Zwangerschapsverlof!$B$80:$K$86,R1077,3+D1077),0)</f>
        <v>0</v>
      </c>
      <c r="X1077" s="110">
        <f t="shared" ca="1" si="192"/>
        <v>20</v>
      </c>
    </row>
    <row r="1078" spans="2:24">
      <c r="B1078" s="48">
        <f t="shared" ca="1" si="199"/>
        <v>45950</v>
      </c>
      <c r="C1078" s="10">
        <f t="shared" ca="1" si="193"/>
        <v>45950</v>
      </c>
      <c r="D1078" s="6">
        <f t="shared" ca="1" si="200"/>
        <v>1</v>
      </c>
      <c r="E1078" s="10">
        <f ca="1">VLOOKUP(C1078,Vakantie!O:O,1,1)</f>
        <v>45941</v>
      </c>
      <c r="F1078" s="10">
        <f ca="1">INDEX(Vakantie!P:P,MATCH(E1078,Vakantie!O:O,0))</f>
        <v>45949</v>
      </c>
      <c r="G1078" s="6" t="str">
        <f ca="1">INDEX(Vakantie!Q:Q,MATCH(E1078,Vakantie!O:O,0))</f>
        <v>Herfst</v>
      </c>
      <c r="H1078" s="6">
        <f t="shared" ca="1" si="201"/>
        <v>0</v>
      </c>
      <c r="I1078" s="6">
        <f ca="1">IFERROR(  MIN(1, VLOOKUP(C1078,Vakantie!Z:Z,1,0)   ),0)</f>
        <v>0</v>
      </c>
      <c r="J1078" s="6">
        <f t="shared" ca="1" si="188"/>
        <v>0</v>
      </c>
      <c r="K1078" s="6">
        <f t="shared" si="189"/>
        <v>0</v>
      </c>
      <c r="L1078" s="10">
        <f ca="1">VLOOKUP(C1078,Zwangerschapsverlof!$B$66:$B$72,1,1)</f>
        <v>0</v>
      </c>
      <c r="M1078" s="10">
        <f ca="1">INDEX(Zwangerschapsverlof!$C$66:$C$72,N1078)</f>
        <v>0</v>
      </c>
      <c r="N1078" s="89">
        <f ca="1">MATCH(L1078,Zwangerschapsverlof!$B$66:$B$72,0)</f>
        <v>1</v>
      </c>
      <c r="O1078" s="6">
        <f t="shared" ca="1" si="202"/>
        <v>0</v>
      </c>
      <c r="P1078" s="10">
        <f ca="1">VLOOKUP(C1078,Zwangerschapsverlof!$B$80:$B$86,1,1)</f>
        <v>0</v>
      </c>
      <c r="Q1078" s="10">
        <f ca="1">INDEX(Zwangerschapsverlof!$C$80:$C$86,R1078)</f>
        <v>0</v>
      </c>
      <c r="R1078" s="89">
        <f ca="1">MATCH(P1078,Zwangerschapsverlof!$B$80:$B$86,0)</f>
        <v>1</v>
      </c>
      <c r="S1078" s="6">
        <f t="shared" ca="1" si="203"/>
        <v>0</v>
      </c>
      <c r="T1078" s="37">
        <f t="shared" ca="1" si="190"/>
        <v>0</v>
      </c>
      <c r="U1078" s="49">
        <f t="shared" si="191"/>
        <v>0</v>
      </c>
      <c r="V1078" s="37">
        <f ca="1">IF(AND(H1078=0,I1078=0,O1078=1),INDEX(Zwangerschapsverlof!$B$66:$K$72,N1078,3+D1078),0)</f>
        <v>0</v>
      </c>
      <c r="W1078" s="37">
        <f ca="1">IF(AND(H1078=0,I1078=0,S1078=1),INDEX(Zwangerschapsverlof!$B$80:$K$86,R1078,3+D1078),0)</f>
        <v>0</v>
      </c>
      <c r="X1078" s="110">
        <f t="shared" ca="1" si="192"/>
        <v>20</v>
      </c>
    </row>
    <row r="1079" spans="2:24">
      <c r="B1079" s="48">
        <f t="shared" ca="1" si="199"/>
        <v>45951</v>
      </c>
      <c r="C1079" s="10">
        <f t="shared" ca="1" si="193"/>
        <v>45951</v>
      </c>
      <c r="D1079" s="6">
        <f t="shared" ca="1" si="200"/>
        <v>2</v>
      </c>
      <c r="E1079" s="10">
        <f ca="1">VLOOKUP(C1079,Vakantie!O:O,1,1)</f>
        <v>45941</v>
      </c>
      <c r="F1079" s="10">
        <f ca="1">INDEX(Vakantie!P:P,MATCH(E1079,Vakantie!O:O,0))</f>
        <v>45949</v>
      </c>
      <c r="G1079" s="6" t="str">
        <f ca="1">INDEX(Vakantie!Q:Q,MATCH(E1079,Vakantie!O:O,0))</f>
        <v>Herfst</v>
      </c>
      <c r="H1079" s="6">
        <f t="shared" ca="1" si="201"/>
        <v>0</v>
      </c>
      <c r="I1079" s="6">
        <f ca="1">IFERROR(  MIN(1, VLOOKUP(C1079,Vakantie!Z:Z,1,0)   ),0)</f>
        <v>0</v>
      </c>
      <c r="J1079" s="6">
        <f t="shared" ca="1" si="188"/>
        <v>0</v>
      </c>
      <c r="K1079" s="6">
        <f t="shared" si="189"/>
        <v>0</v>
      </c>
      <c r="L1079" s="10">
        <f ca="1">VLOOKUP(C1079,Zwangerschapsverlof!$B$66:$B$72,1,1)</f>
        <v>0</v>
      </c>
      <c r="M1079" s="10">
        <f ca="1">INDEX(Zwangerschapsverlof!$C$66:$C$72,N1079)</f>
        <v>0</v>
      </c>
      <c r="N1079" s="89">
        <f ca="1">MATCH(L1079,Zwangerschapsverlof!$B$66:$B$72,0)</f>
        <v>1</v>
      </c>
      <c r="O1079" s="6">
        <f t="shared" ca="1" si="202"/>
        <v>0</v>
      </c>
      <c r="P1079" s="10">
        <f ca="1">VLOOKUP(C1079,Zwangerschapsverlof!$B$80:$B$86,1,1)</f>
        <v>0</v>
      </c>
      <c r="Q1079" s="10">
        <f ca="1">INDEX(Zwangerschapsverlof!$C$80:$C$86,R1079)</f>
        <v>0</v>
      </c>
      <c r="R1079" s="89">
        <f ca="1">MATCH(P1079,Zwangerschapsverlof!$B$80:$B$86,0)</f>
        <v>1</v>
      </c>
      <c r="S1079" s="6">
        <f t="shared" ca="1" si="203"/>
        <v>0</v>
      </c>
      <c r="T1079" s="37">
        <f t="shared" ca="1" si="190"/>
        <v>0</v>
      </c>
      <c r="U1079" s="49">
        <f t="shared" si="191"/>
        <v>0</v>
      </c>
      <c r="V1079" s="37">
        <f ca="1">IF(AND(H1079=0,I1079=0,O1079=1),INDEX(Zwangerschapsverlof!$B$66:$K$72,N1079,3+D1079),0)</f>
        <v>0</v>
      </c>
      <c r="W1079" s="37">
        <f ca="1">IF(AND(H1079=0,I1079=0,S1079=1),INDEX(Zwangerschapsverlof!$B$80:$K$86,R1079,3+D1079),0)</f>
        <v>0</v>
      </c>
      <c r="X1079" s="110">
        <f t="shared" ca="1" si="192"/>
        <v>20</v>
      </c>
    </row>
    <row r="1080" spans="2:24">
      <c r="B1080" s="48">
        <f t="shared" ca="1" si="199"/>
        <v>45952</v>
      </c>
      <c r="C1080" s="10">
        <f t="shared" ca="1" si="193"/>
        <v>45952</v>
      </c>
      <c r="D1080" s="6">
        <f t="shared" ca="1" si="200"/>
        <v>3</v>
      </c>
      <c r="E1080" s="10">
        <f ca="1">VLOOKUP(C1080,Vakantie!O:O,1,1)</f>
        <v>45941</v>
      </c>
      <c r="F1080" s="10">
        <f ca="1">INDEX(Vakantie!P:P,MATCH(E1080,Vakantie!O:O,0))</f>
        <v>45949</v>
      </c>
      <c r="G1080" s="6" t="str">
        <f ca="1">INDEX(Vakantie!Q:Q,MATCH(E1080,Vakantie!O:O,0))</f>
        <v>Herfst</v>
      </c>
      <c r="H1080" s="6">
        <f t="shared" ca="1" si="201"/>
        <v>0</v>
      </c>
      <c r="I1080" s="6">
        <f ca="1">IFERROR(  MIN(1, VLOOKUP(C1080,Vakantie!Z:Z,1,0)   ),0)</f>
        <v>0</v>
      </c>
      <c r="J1080" s="6">
        <f t="shared" ca="1" si="188"/>
        <v>0</v>
      </c>
      <c r="K1080" s="6">
        <f t="shared" si="189"/>
        <v>0</v>
      </c>
      <c r="L1080" s="10">
        <f ca="1">VLOOKUP(C1080,Zwangerschapsverlof!$B$66:$B$72,1,1)</f>
        <v>0</v>
      </c>
      <c r="M1080" s="10">
        <f ca="1">INDEX(Zwangerschapsverlof!$C$66:$C$72,N1080)</f>
        <v>0</v>
      </c>
      <c r="N1080" s="89">
        <f ca="1">MATCH(L1080,Zwangerschapsverlof!$B$66:$B$72,0)</f>
        <v>1</v>
      </c>
      <c r="O1080" s="6">
        <f t="shared" ca="1" si="202"/>
        <v>0</v>
      </c>
      <c r="P1080" s="10">
        <f ca="1">VLOOKUP(C1080,Zwangerschapsverlof!$B$80:$B$86,1,1)</f>
        <v>0</v>
      </c>
      <c r="Q1080" s="10">
        <f ca="1">INDEX(Zwangerschapsverlof!$C$80:$C$86,R1080)</f>
        <v>0</v>
      </c>
      <c r="R1080" s="89">
        <f ca="1">MATCH(P1080,Zwangerschapsverlof!$B$80:$B$86,0)</f>
        <v>1</v>
      </c>
      <c r="S1080" s="6">
        <f t="shared" ca="1" si="203"/>
        <v>0</v>
      </c>
      <c r="T1080" s="37">
        <f t="shared" ca="1" si="190"/>
        <v>0</v>
      </c>
      <c r="U1080" s="49">
        <f t="shared" si="191"/>
        <v>0</v>
      </c>
      <c r="V1080" s="37">
        <f ca="1">IF(AND(H1080=0,I1080=0,O1080=1),INDEX(Zwangerschapsverlof!$B$66:$K$72,N1080,3+D1080),0)</f>
        <v>0</v>
      </c>
      <c r="W1080" s="37">
        <f ca="1">IF(AND(H1080=0,I1080=0,S1080=1),INDEX(Zwangerschapsverlof!$B$80:$K$86,R1080,3+D1080),0)</f>
        <v>0</v>
      </c>
      <c r="X1080" s="110">
        <f t="shared" ca="1" si="192"/>
        <v>20</v>
      </c>
    </row>
    <row r="1081" spans="2:24">
      <c r="B1081" s="48">
        <f t="shared" ca="1" si="199"/>
        <v>45953</v>
      </c>
      <c r="C1081" s="10">
        <f t="shared" ca="1" si="193"/>
        <v>45953</v>
      </c>
      <c r="D1081" s="6">
        <f t="shared" ca="1" si="200"/>
        <v>4</v>
      </c>
      <c r="E1081" s="10">
        <f ca="1">VLOOKUP(C1081,Vakantie!O:O,1,1)</f>
        <v>45941</v>
      </c>
      <c r="F1081" s="10">
        <f ca="1">INDEX(Vakantie!P:P,MATCH(E1081,Vakantie!O:O,0))</f>
        <v>45949</v>
      </c>
      <c r="G1081" s="6" t="str">
        <f ca="1">INDEX(Vakantie!Q:Q,MATCH(E1081,Vakantie!O:O,0))</f>
        <v>Herfst</v>
      </c>
      <c r="H1081" s="6">
        <f t="shared" ca="1" si="201"/>
        <v>0</v>
      </c>
      <c r="I1081" s="6">
        <f ca="1">IFERROR(  MIN(1, VLOOKUP(C1081,Vakantie!Z:Z,1,0)   ),0)</f>
        <v>0</v>
      </c>
      <c r="J1081" s="6">
        <f t="shared" ca="1" si="188"/>
        <v>0</v>
      </c>
      <c r="K1081" s="6">
        <f t="shared" si="189"/>
        <v>0</v>
      </c>
      <c r="L1081" s="10">
        <f ca="1">VLOOKUP(C1081,Zwangerschapsverlof!$B$66:$B$72,1,1)</f>
        <v>0</v>
      </c>
      <c r="M1081" s="10">
        <f ca="1">INDEX(Zwangerschapsverlof!$C$66:$C$72,N1081)</f>
        <v>0</v>
      </c>
      <c r="N1081" s="89">
        <f ca="1">MATCH(L1081,Zwangerschapsverlof!$B$66:$B$72,0)</f>
        <v>1</v>
      </c>
      <c r="O1081" s="6">
        <f t="shared" ca="1" si="202"/>
        <v>0</v>
      </c>
      <c r="P1081" s="10">
        <f ca="1">VLOOKUP(C1081,Zwangerschapsverlof!$B$80:$B$86,1,1)</f>
        <v>0</v>
      </c>
      <c r="Q1081" s="10">
        <f ca="1">INDEX(Zwangerschapsverlof!$C$80:$C$86,R1081)</f>
        <v>0</v>
      </c>
      <c r="R1081" s="89">
        <f ca="1">MATCH(P1081,Zwangerschapsverlof!$B$80:$B$86,0)</f>
        <v>1</v>
      </c>
      <c r="S1081" s="6">
        <f t="shared" ca="1" si="203"/>
        <v>0</v>
      </c>
      <c r="T1081" s="37">
        <f t="shared" ca="1" si="190"/>
        <v>0</v>
      </c>
      <c r="U1081" s="49">
        <f t="shared" si="191"/>
        <v>0</v>
      </c>
      <c r="V1081" s="37">
        <f ca="1">IF(AND(H1081=0,I1081=0,O1081=1),INDEX(Zwangerschapsverlof!$B$66:$K$72,N1081,3+D1081),0)</f>
        <v>0</v>
      </c>
      <c r="W1081" s="37">
        <f ca="1">IF(AND(H1081=0,I1081=0,S1081=1),INDEX(Zwangerschapsverlof!$B$80:$K$86,R1081,3+D1081),0)</f>
        <v>0</v>
      </c>
      <c r="X1081" s="110">
        <f t="shared" ca="1" si="192"/>
        <v>20</v>
      </c>
    </row>
    <row r="1082" spans="2:24">
      <c r="B1082" s="48">
        <f t="shared" ca="1" si="199"/>
        <v>45954</v>
      </c>
      <c r="C1082" s="10">
        <f t="shared" ca="1" si="193"/>
        <v>45954</v>
      </c>
      <c r="D1082" s="6">
        <f t="shared" ca="1" si="200"/>
        <v>5</v>
      </c>
      <c r="E1082" s="10">
        <f ca="1">VLOOKUP(C1082,Vakantie!O:O,1,1)</f>
        <v>45941</v>
      </c>
      <c r="F1082" s="10">
        <f ca="1">INDEX(Vakantie!P:P,MATCH(E1082,Vakantie!O:O,0))</f>
        <v>45949</v>
      </c>
      <c r="G1082" s="6" t="str">
        <f ca="1">INDEX(Vakantie!Q:Q,MATCH(E1082,Vakantie!O:O,0))</f>
        <v>Herfst</v>
      </c>
      <c r="H1082" s="6">
        <f t="shared" ca="1" si="201"/>
        <v>0</v>
      </c>
      <c r="I1082" s="6">
        <f ca="1">IFERROR(  MIN(1, VLOOKUP(C1082,Vakantie!Z:Z,1,0)   ),0)</f>
        <v>0</v>
      </c>
      <c r="J1082" s="6">
        <f t="shared" ca="1" si="188"/>
        <v>0</v>
      </c>
      <c r="K1082" s="6">
        <f t="shared" si="189"/>
        <v>0</v>
      </c>
      <c r="L1082" s="10">
        <f ca="1">VLOOKUP(C1082,Zwangerschapsverlof!$B$66:$B$72,1,1)</f>
        <v>0</v>
      </c>
      <c r="M1082" s="10">
        <f ca="1">INDEX(Zwangerschapsverlof!$C$66:$C$72,N1082)</f>
        <v>0</v>
      </c>
      <c r="N1082" s="89">
        <f ca="1">MATCH(L1082,Zwangerschapsverlof!$B$66:$B$72,0)</f>
        <v>1</v>
      </c>
      <c r="O1082" s="6">
        <f t="shared" ca="1" si="202"/>
        <v>0</v>
      </c>
      <c r="P1082" s="10">
        <f ca="1">VLOOKUP(C1082,Zwangerschapsverlof!$B$80:$B$86,1,1)</f>
        <v>0</v>
      </c>
      <c r="Q1082" s="10">
        <f ca="1">INDEX(Zwangerschapsverlof!$C$80:$C$86,R1082)</f>
        <v>0</v>
      </c>
      <c r="R1082" s="89">
        <f ca="1">MATCH(P1082,Zwangerschapsverlof!$B$80:$B$86,0)</f>
        <v>1</v>
      </c>
      <c r="S1082" s="6">
        <f t="shared" ca="1" si="203"/>
        <v>0</v>
      </c>
      <c r="T1082" s="37">
        <f t="shared" ca="1" si="190"/>
        <v>0</v>
      </c>
      <c r="U1082" s="49">
        <f t="shared" si="191"/>
        <v>0</v>
      </c>
      <c r="V1082" s="37">
        <f ca="1">IF(AND(H1082=0,I1082=0,O1082=1),INDEX(Zwangerschapsverlof!$B$66:$K$72,N1082,3+D1082),0)</f>
        <v>0</v>
      </c>
      <c r="W1082" s="37">
        <f ca="1">IF(AND(H1082=0,I1082=0,S1082=1),INDEX(Zwangerschapsverlof!$B$80:$K$86,R1082,3+D1082),0)</f>
        <v>0</v>
      </c>
      <c r="X1082" s="110">
        <f t="shared" ca="1" si="192"/>
        <v>20</v>
      </c>
    </row>
    <row r="1083" spans="2:24">
      <c r="B1083" s="48">
        <f t="shared" ca="1" si="199"/>
        <v>45955</v>
      </c>
      <c r="C1083" s="10">
        <f t="shared" ca="1" si="193"/>
        <v>45955</v>
      </c>
      <c r="D1083" s="6">
        <f t="shared" ca="1" si="200"/>
        <v>6</v>
      </c>
      <c r="E1083" s="10">
        <f ca="1">VLOOKUP(C1083,Vakantie!O:O,1,1)</f>
        <v>45941</v>
      </c>
      <c r="F1083" s="10">
        <f ca="1">INDEX(Vakantie!P:P,MATCH(E1083,Vakantie!O:O,0))</f>
        <v>45949</v>
      </c>
      <c r="G1083" s="6" t="str">
        <f ca="1">INDEX(Vakantie!Q:Q,MATCH(E1083,Vakantie!O:O,0))</f>
        <v>Herfst</v>
      </c>
      <c r="H1083" s="6">
        <f t="shared" ca="1" si="201"/>
        <v>0</v>
      </c>
      <c r="I1083" s="6">
        <f ca="1">IFERROR(  MIN(1, VLOOKUP(C1083,Vakantie!Z:Z,1,0)   ),0)</f>
        <v>0</v>
      </c>
      <c r="J1083" s="6">
        <f t="shared" ca="1" si="188"/>
        <v>0</v>
      </c>
      <c r="K1083" s="6">
        <f t="shared" si="189"/>
        <v>0</v>
      </c>
      <c r="L1083" s="10">
        <f ca="1">VLOOKUP(C1083,Zwangerschapsverlof!$B$66:$B$72,1,1)</f>
        <v>0</v>
      </c>
      <c r="M1083" s="10">
        <f ca="1">INDEX(Zwangerschapsverlof!$C$66:$C$72,N1083)</f>
        <v>0</v>
      </c>
      <c r="N1083" s="89">
        <f ca="1">MATCH(L1083,Zwangerschapsverlof!$B$66:$B$72,0)</f>
        <v>1</v>
      </c>
      <c r="O1083" s="6">
        <f t="shared" ca="1" si="202"/>
        <v>0</v>
      </c>
      <c r="P1083" s="10">
        <f ca="1">VLOOKUP(C1083,Zwangerschapsverlof!$B$80:$B$86,1,1)</f>
        <v>0</v>
      </c>
      <c r="Q1083" s="10">
        <f ca="1">INDEX(Zwangerschapsverlof!$C$80:$C$86,R1083)</f>
        <v>0</v>
      </c>
      <c r="R1083" s="89">
        <f ca="1">MATCH(P1083,Zwangerschapsverlof!$B$80:$B$86,0)</f>
        <v>1</v>
      </c>
      <c r="S1083" s="6">
        <f t="shared" ca="1" si="203"/>
        <v>0</v>
      </c>
      <c r="T1083" s="37">
        <f t="shared" ca="1" si="190"/>
        <v>0</v>
      </c>
      <c r="U1083" s="49">
        <f t="shared" si="191"/>
        <v>0</v>
      </c>
      <c r="V1083" s="37">
        <f ca="1">IF(AND(H1083=0,I1083=0,O1083=1),INDEX(Zwangerschapsverlof!$B$66:$K$72,N1083,3+D1083),0)</f>
        <v>0</v>
      </c>
      <c r="W1083" s="37">
        <f ca="1">IF(AND(H1083=0,I1083=0,S1083=1),INDEX(Zwangerschapsverlof!$B$80:$K$86,R1083,3+D1083),0)</f>
        <v>0</v>
      </c>
      <c r="X1083" s="110">
        <f t="shared" ca="1" si="192"/>
        <v>20</v>
      </c>
    </row>
    <row r="1084" spans="2:24">
      <c r="B1084" s="48">
        <f t="shared" ca="1" si="199"/>
        <v>45956</v>
      </c>
      <c r="C1084" s="10">
        <f t="shared" ca="1" si="193"/>
        <v>45956</v>
      </c>
      <c r="D1084" s="6">
        <f t="shared" ca="1" si="200"/>
        <v>7</v>
      </c>
      <c r="E1084" s="10">
        <f ca="1">VLOOKUP(C1084,Vakantie!O:O,1,1)</f>
        <v>45941</v>
      </c>
      <c r="F1084" s="10">
        <f ca="1">INDEX(Vakantie!P:P,MATCH(E1084,Vakantie!O:O,0))</f>
        <v>45949</v>
      </c>
      <c r="G1084" s="6" t="str">
        <f ca="1">INDEX(Vakantie!Q:Q,MATCH(E1084,Vakantie!O:O,0))</f>
        <v>Herfst</v>
      </c>
      <c r="H1084" s="6">
        <f t="shared" ca="1" si="201"/>
        <v>0</v>
      </c>
      <c r="I1084" s="6">
        <f ca="1">IFERROR(  MIN(1, VLOOKUP(C1084,Vakantie!Z:Z,1,0)   ),0)</f>
        <v>0</v>
      </c>
      <c r="J1084" s="6">
        <f t="shared" ca="1" si="188"/>
        <v>0</v>
      </c>
      <c r="K1084" s="6">
        <f t="shared" si="189"/>
        <v>0</v>
      </c>
      <c r="L1084" s="10">
        <f ca="1">VLOOKUP(C1084,Zwangerschapsverlof!$B$66:$B$72,1,1)</f>
        <v>0</v>
      </c>
      <c r="M1084" s="10">
        <f ca="1">INDEX(Zwangerschapsverlof!$C$66:$C$72,N1084)</f>
        <v>0</v>
      </c>
      <c r="N1084" s="89">
        <f ca="1">MATCH(L1084,Zwangerschapsverlof!$B$66:$B$72,0)</f>
        <v>1</v>
      </c>
      <c r="O1084" s="6">
        <f t="shared" ca="1" si="202"/>
        <v>0</v>
      </c>
      <c r="P1084" s="10">
        <f ca="1">VLOOKUP(C1084,Zwangerschapsverlof!$B$80:$B$86,1,1)</f>
        <v>0</v>
      </c>
      <c r="Q1084" s="10">
        <f ca="1">INDEX(Zwangerschapsverlof!$C$80:$C$86,R1084)</f>
        <v>0</v>
      </c>
      <c r="R1084" s="89">
        <f ca="1">MATCH(P1084,Zwangerschapsverlof!$B$80:$B$86,0)</f>
        <v>1</v>
      </c>
      <c r="S1084" s="6">
        <f t="shared" ca="1" si="203"/>
        <v>0</v>
      </c>
      <c r="T1084" s="37">
        <f t="shared" ca="1" si="190"/>
        <v>0</v>
      </c>
      <c r="U1084" s="49">
        <f t="shared" si="191"/>
        <v>0</v>
      </c>
      <c r="V1084" s="37">
        <f ca="1">IF(AND(H1084=0,I1084=0,O1084=1),INDEX(Zwangerschapsverlof!$B$66:$K$72,N1084,3+D1084),0)</f>
        <v>0</v>
      </c>
      <c r="W1084" s="37">
        <f ca="1">IF(AND(H1084=0,I1084=0,S1084=1),INDEX(Zwangerschapsverlof!$B$80:$K$86,R1084,3+D1084),0)</f>
        <v>0</v>
      </c>
      <c r="X1084" s="110">
        <f t="shared" ca="1" si="192"/>
        <v>20</v>
      </c>
    </row>
    <row r="1085" spans="2:24">
      <c r="B1085" s="48">
        <f t="shared" ca="1" si="199"/>
        <v>45957</v>
      </c>
      <c r="C1085" s="10">
        <f t="shared" ca="1" si="193"/>
        <v>45957</v>
      </c>
      <c r="D1085" s="6">
        <f t="shared" ca="1" si="200"/>
        <v>1</v>
      </c>
      <c r="E1085" s="10">
        <f ca="1">VLOOKUP(C1085,Vakantie!O:O,1,1)</f>
        <v>45941</v>
      </c>
      <c r="F1085" s="10">
        <f ca="1">INDEX(Vakantie!P:P,MATCH(E1085,Vakantie!O:O,0))</f>
        <v>45949</v>
      </c>
      <c r="G1085" s="6" t="str">
        <f ca="1">INDEX(Vakantie!Q:Q,MATCH(E1085,Vakantie!O:O,0))</f>
        <v>Herfst</v>
      </c>
      <c r="H1085" s="6">
        <f t="shared" ca="1" si="201"/>
        <v>0</v>
      </c>
      <c r="I1085" s="6">
        <f ca="1">IFERROR(  MIN(1, VLOOKUP(C1085,Vakantie!Z:Z,1,0)   ),0)</f>
        <v>0</v>
      </c>
      <c r="J1085" s="6">
        <f t="shared" ca="1" si="188"/>
        <v>0</v>
      </c>
      <c r="K1085" s="6">
        <f t="shared" si="189"/>
        <v>0</v>
      </c>
      <c r="L1085" s="10">
        <f ca="1">VLOOKUP(C1085,Zwangerschapsverlof!$B$66:$B$72,1,1)</f>
        <v>0</v>
      </c>
      <c r="M1085" s="10">
        <f ca="1">INDEX(Zwangerschapsverlof!$C$66:$C$72,N1085)</f>
        <v>0</v>
      </c>
      <c r="N1085" s="89">
        <f ca="1">MATCH(L1085,Zwangerschapsverlof!$B$66:$B$72,0)</f>
        <v>1</v>
      </c>
      <c r="O1085" s="6">
        <f t="shared" ca="1" si="202"/>
        <v>0</v>
      </c>
      <c r="P1085" s="10">
        <f ca="1">VLOOKUP(C1085,Zwangerschapsverlof!$B$80:$B$86,1,1)</f>
        <v>0</v>
      </c>
      <c r="Q1085" s="10">
        <f ca="1">INDEX(Zwangerschapsverlof!$C$80:$C$86,R1085)</f>
        <v>0</v>
      </c>
      <c r="R1085" s="89">
        <f ca="1">MATCH(P1085,Zwangerschapsverlof!$B$80:$B$86,0)</f>
        <v>1</v>
      </c>
      <c r="S1085" s="6">
        <f t="shared" ca="1" si="203"/>
        <v>0</v>
      </c>
      <c r="T1085" s="37">
        <f t="shared" ca="1" si="190"/>
        <v>0</v>
      </c>
      <c r="U1085" s="49">
        <f t="shared" si="191"/>
        <v>0</v>
      </c>
      <c r="V1085" s="37">
        <f ca="1">IF(AND(H1085=0,I1085=0,O1085=1),INDEX(Zwangerschapsverlof!$B$66:$K$72,N1085,3+D1085),0)</f>
        <v>0</v>
      </c>
      <c r="W1085" s="37">
        <f ca="1">IF(AND(H1085=0,I1085=0,S1085=1),INDEX(Zwangerschapsverlof!$B$80:$K$86,R1085,3+D1085),0)</f>
        <v>0</v>
      </c>
      <c r="X1085" s="110">
        <f t="shared" ca="1" si="192"/>
        <v>20</v>
      </c>
    </row>
    <row r="1086" spans="2:24">
      <c r="B1086" s="48">
        <f t="shared" ca="1" si="199"/>
        <v>45958</v>
      </c>
      <c r="C1086" s="10">
        <f t="shared" ca="1" si="193"/>
        <v>45958</v>
      </c>
      <c r="D1086" s="6">
        <f t="shared" ca="1" si="200"/>
        <v>2</v>
      </c>
      <c r="E1086" s="10">
        <f ca="1">VLOOKUP(C1086,Vakantie!O:O,1,1)</f>
        <v>45941</v>
      </c>
      <c r="F1086" s="10">
        <f ca="1">INDEX(Vakantie!P:P,MATCH(E1086,Vakantie!O:O,0))</f>
        <v>45949</v>
      </c>
      <c r="G1086" s="6" t="str">
        <f ca="1">INDEX(Vakantie!Q:Q,MATCH(E1086,Vakantie!O:O,0))</f>
        <v>Herfst</v>
      </c>
      <c r="H1086" s="6">
        <f t="shared" ca="1" si="201"/>
        <v>0</v>
      </c>
      <c r="I1086" s="6">
        <f ca="1">IFERROR(  MIN(1, VLOOKUP(C1086,Vakantie!Z:Z,1,0)   ),0)</f>
        <v>0</v>
      </c>
      <c r="J1086" s="6">
        <f t="shared" ca="1" si="188"/>
        <v>0</v>
      </c>
      <c r="K1086" s="6">
        <f t="shared" si="189"/>
        <v>0</v>
      </c>
      <c r="L1086" s="10">
        <f ca="1">VLOOKUP(C1086,Zwangerschapsverlof!$B$66:$B$72,1,1)</f>
        <v>0</v>
      </c>
      <c r="M1086" s="10">
        <f ca="1">INDEX(Zwangerschapsverlof!$C$66:$C$72,N1086)</f>
        <v>0</v>
      </c>
      <c r="N1086" s="89">
        <f ca="1">MATCH(L1086,Zwangerschapsverlof!$B$66:$B$72,0)</f>
        <v>1</v>
      </c>
      <c r="O1086" s="6">
        <f t="shared" ca="1" si="202"/>
        <v>0</v>
      </c>
      <c r="P1086" s="10">
        <f ca="1">VLOOKUP(C1086,Zwangerschapsverlof!$B$80:$B$86,1,1)</f>
        <v>0</v>
      </c>
      <c r="Q1086" s="10">
        <f ca="1">INDEX(Zwangerschapsverlof!$C$80:$C$86,R1086)</f>
        <v>0</v>
      </c>
      <c r="R1086" s="89">
        <f ca="1">MATCH(P1086,Zwangerschapsverlof!$B$80:$B$86,0)</f>
        <v>1</v>
      </c>
      <c r="S1086" s="6">
        <f t="shared" ca="1" si="203"/>
        <v>0</v>
      </c>
      <c r="T1086" s="37">
        <f t="shared" ca="1" si="190"/>
        <v>0</v>
      </c>
      <c r="U1086" s="49">
        <f t="shared" si="191"/>
        <v>0</v>
      </c>
      <c r="V1086" s="37">
        <f ca="1">IF(AND(H1086=0,I1086=0,O1086=1),INDEX(Zwangerschapsverlof!$B$66:$K$72,N1086,3+D1086),0)</f>
        <v>0</v>
      </c>
      <c r="W1086" s="37">
        <f ca="1">IF(AND(H1086=0,I1086=0,S1086=1),INDEX(Zwangerschapsverlof!$B$80:$K$86,R1086,3+D1086),0)</f>
        <v>0</v>
      </c>
      <c r="X1086" s="110">
        <f t="shared" ca="1" si="192"/>
        <v>20</v>
      </c>
    </row>
    <row r="1087" spans="2:24">
      <c r="B1087" s="48">
        <f t="shared" ca="1" si="199"/>
        <v>45959</v>
      </c>
      <c r="C1087" s="10">
        <f t="shared" ca="1" si="193"/>
        <v>45959</v>
      </c>
      <c r="D1087" s="6">
        <f t="shared" ca="1" si="200"/>
        <v>3</v>
      </c>
      <c r="E1087" s="10">
        <f ca="1">VLOOKUP(C1087,Vakantie!O:O,1,1)</f>
        <v>45941</v>
      </c>
      <c r="F1087" s="10">
        <f ca="1">INDEX(Vakantie!P:P,MATCH(E1087,Vakantie!O:O,0))</f>
        <v>45949</v>
      </c>
      <c r="G1087" s="6" t="str">
        <f ca="1">INDEX(Vakantie!Q:Q,MATCH(E1087,Vakantie!O:O,0))</f>
        <v>Herfst</v>
      </c>
      <c r="H1087" s="6">
        <f t="shared" ca="1" si="201"/>
        <v>0</v>
      </c>
      <c r="I1087" s="6">
        <f ca="1">IFERROR(  MIN(1, VLOOKUP(C1087,Vakantie!Z:Z,1,0)   ),0)</f>
        <v>0</v>
      </c>
      <c r="J1087" s="6">
        <f t="shared" ca="1" si="188"/>
        <v>0</v>
      </c>
      <c r="K1087" s="6">
        <f t="shared" si="189"/>
        <v>0</v>
      </c>
      <c r="L1087" s="10">
        <f ca="1">VLOOKUP(C1087,Zwangerschapsverlof!$B$66:$B$72,1,1)</f>
        <v>0</v>
      </c>
      <c r="M1087" s="10">
        <f ca="1">INDEX(Zwangerschapsverlof!$C$66:$C$72,N1087)</f>
        <v>0</v>
      </c>
      <c r="N1087" s="89">
        <f ca="1">MATCH(L1087,Zwangerschapsverlof!$B$66:$B$72,0)</f>
        <v>1</v>
      </c>
      <c r="O1087" s="6">
        <f t="shared" ca="1" si="202"/>
        <v>0</v>
      </c>
      <c r="P1087" s="10">
        <f ca="1">VLOOKUP(C1087,Zwangerschapsverlof!$B$80:$B$86,1,1)</f>
        <v>0</v>
      </c>
      <c r="Q1087" s="10">
        <f ca="1">INDEX(Zwangerschapsverlof!$C$80:$C$86,R1087)</f>
        <v>0</v>
      </c>
      <c r="R1087" s="89">
        <f ca="1">MATCH(P1087,Zwangerschapsverlof!$B$80:$B$86,0)</f>
        <v>1</v>
      </c>
      <c r="S1087" s="6">
        <f t="shared" ca="1" si="203"/>
        <v>0</v>
      </c>
      <c r="T1087" s="37">
        <f t="shared" ca="1" si="190"/>
        <v>0</v>
      </c>
      <c r="U1087" s="49">
        <f t="shared" si="191"/>
        <v>0</v>
      </c>
      <c r="V1087" s="37">
        <f ca="1">IF(AND(H1087=0,I1087=0,O1087=1),INDEX(Zwangerschapsverlof!$B$66:$K$72,N1087,3+D1087),0)</f>
        <v>0</v>
      </c>
      <c r="W1087" s="37">
        <f ca="1">IF(AND(H1087=0,I1087=0,S1087=1),INDEX(Zwangerschapsverlof!$B$80:$K$86,R1087,3+D1087),0)</f>
        <v>0</v>
      </c>
      <c r="X1087" s="110">
        <f t="shared" ca="1" si="192"/>
        <v>20</v>
      </c>
    </row>
    <row r="1088" spans="2:24">
      <c r="B1088" s="48">
        <f t="shared" ca="1" si="199"/>
        <v>45960</v>
      </c>
      <c r="C1088" s="10">
        <f t="shared" ca="1" si="193"/>
        <v>45960</v>
      </c>
      <c r="D1088" s="6">
        <f t="shared" ca="1" si="200"/>
        <v>4</v>
      </c>
      <c r="E1088" s="10">
        <f ca="1">VLOOKUP(C1088,Vakantie!O:O,1,1)</f>
        <v>45941</v>
      </c>
      <c r="F1088" s="10">
        <f ca="1">INDEX(Vakantie!P:P,MATCH(E1088,Vakantie!O:O,0))</f>
        <v>45949</v>
      </c>
      <c r="G1088" s="6" t="str">
        <f ca="1">INDEX(Vakantie!Q:Q,MATCH(E1088,Vakantie!O:O,0))</f>
        <v>Herfst</v>
      </c>
      <c r="H1088" s="6">
        <f t="shared" ca="1" si="201"/>
        <v>0</v>
      </c>
      <c r="I1088" s="6">
        <f ca="1">IFERROR(  MIN(1, VLOOKUP(C1088,Vakantie!Z:Z,1,0)   ),0)</f>
        <v>0</v>
      </c>
      <c r="J1088" s="6">
        <f t="shared" ca="1" si="188"/>
        <v>0</v>
      </c>
      <c r="K1088" s="6">
        <f t="shared" si="189"/>
        <v>0</v>
      </c>
      <c r="L1088" s="10">
        <f ca="1">VLOOKUP(C1088,Zwangerschapsverlof!$B$66:$B$72,1,1)</f>
        <v>0</v>
      </c>
      <c r="M1088" s="10">
        <f ca="1">INDEX(Zwangerschapsverlof!$C$66:$C$72,N1088)</f>
        <v>0</v>
      </c>
      <c r="N1088" s="89">
        <f ca="1">MATCH(L1088,Zwangerschapsverlof!$B$66:$B$72,0)</f>
        <v>1</v>
      </c>
      <c r="O1088" s="6">
        <f t="shared" ca="1" si="202"/>
        <v>0</v>
      </c>
      <c r="P1088" s="10">
        <f ca="1">VLOOKUP(C1088,Zwangerschapsverlof!$B$80:$B$86,1,1)</f>
        <v>0</v>
      </c>
      <c r="Q1088" s="10">
        <f ca="1">INDEX(Zwangerschapsverlof!$C$80:$C$86,R1088)</f>
        <v>0</v>
      </c>
      <c r="R1088" s="89">
        <f ca="1">MATCH(P1088,Zwangerschapsverlof!$B$80:$B$86,0)</f>
        <v>1</v>
      </c>
      <c r="S1088" s="6">
        <f t="shared" ca="1" si="203"/>
        <v>0</v>
      </c>
      <c r="T1088" s="37">
        <f t="shared" ca="1" si="190"/>
        <v>0</v>
      </c>
      <c r="U1088" s="49">
        <f t="shared" si="191"/>
        <v>0</v>
      </c>
      <c r="V1088" s="37">
        <f ca="1">IF(AND(H1088=0,I1088=0,O1088=1),INDEX(Zwangerschapsverlof!$B$66:$K$72,N1088,3+D1088),0)</f>
        <v>0</v>
      </c>
      <c r="W1088" s="37">
        <f ca="1">IF(AND(H1088=0,I1088=0,S1088=1),INDEX(Zwangerschapsverlof!$B$80:$K$86,R1088,3+D1088),0)</f>
        <v>0</v>
      </c>
      <c r="X1088" s="110">
        <f t="shared" ca="1" si="192"/>
        <v>20</v>
      </c>
    </row>
    <row r="1089" spans="2:24">
      <c r="B1089" s="48">
        <f t="shared" ca="1" si="199"/>
        <v>45961</v>
      </c>
      <c r="C1089" s="10">
        <f t="shared" ca="1" si="193"/>
        <v>45961</v>
      </c>
      <c r="D1089" s="6">
        <f t="shared" ca="1" si="200"/>
        <v>5</v>
      </c>
      <c r="E1089" s="10">
        <f ca="1">VLOOKUP(C1089,Vakantie!O:O,1,1)</f>
        <v>45941</v>
      </c>
      <c r="F1089" s="10">
        <f ca="1">INDEX(Vakantie!P:P,MATCH(E1089,Vakantie!O:O,0))</f>
        <v>45949</v>
      </c>
      <c r="G1089" s="6" t="str">
        <f ca="1">INDEX(Vakantie!Q:Q,MATCH(E1089,Vakantie!O:O,0))</f>
        <v>Herfst</v>
      </c>
      <c r="H1089" s="6">
        <f t="shared" ca="1" si="201"/>
        <v>0</v>
      </c>
      <c r="I1089" s="6">
        <f ca="1">IFERROR(  MIN(1, VLOOKUP(C1089,Vakantie!Z:Z,1,0)   ),0)</f>
        <v>0</v>
      </c>
      <c r="J1089" s="6">
        <f t="shared" ca="1" si="188"/>
        <v>0</v>
      </c>
      <c r="K1089" s="6">
        <f t="shared" si="189"/>
        <v>0</v>
      </c>
      <c r="L1089" s="10">
        <f ca="1">VLOOKUP(C1089,Zwangerschapsverlof!$B$66:$B$72,1,1)</f>
        <v>0</v>
      </c>
      <c r="M1089" s="10">
        <f ca="1">INDEX(Zwangerschapsverlof!$C$66:$C$72,N1089)</f>
        <v>0</v>
      </c>
      <c r="N1089" s="89">
        <f ca="1">MATCH(L1089,Zwangerschapsverlof!$B$66:$B$72,0)</f>
        <v>1</v>
      </c>
      <c r="O1089" s="6">
        <f t="shared" ca="1" si="202"/>
        <v>0</v>
      </c>
      <c r="P1089" s="10">
        <f ca="1">VLOOKUP(C1089,Zwangerschapsverlof!$B$80:$B$86,1,1)</f>
        <v>0</v>
      </c>
      <c r="Q1089" s="10">
        <f ca="1">INDEX(Zwangerschapsverlof!$C$80:$C$86,R1089)</f>
        <v>0</v>
      </c>
      <c r="R1089" s="89">
        <f ca="1">MATCH(P1089,Zwangerschapsverlof!$B$80:$B$86,0)</f>
        <v>1</v>
      </c>
      <c r="S1089" s="6">
        <f t="shared" ca="1" si="203"/>
        <v>0</v>
      </c>
      <c r="T1089" s="37">
        <f t="shared" ca="1" si="190"/>
        <v>0</v>
      </c>
      <c r="U1089" s="49">
        <f t="shared" si="191"/>
        <v>0</v>
      </c>
      <c r="V1089" s="37">
        <f ca="1">IF(AND(H1089=0,I1089=0,O1089=1),INDEX(Zwangerschapsverlof!$B$66:$K$72,N1089,3+D1089),0)</f>
        <v>0</v>
      </c>
      <c r="W1089" s="37">
        <f ca="1">IF(AND(H1089=0,I1089=0,S1089=1),INDEX(Zwangerschapsverlof!$B$80:$K$86,R1089,3+D1089),0)</f>
        <v>0</v>
      </c>
      <c r="X1089" s="110">
        <f t="shared" ca="1" si="192"/>
        <v>20</v>
      </c>
    </row>
    <row r="1090" spans="2:24">
      <c r="B1090" s="48">
        <f t="shared" ca="1" si="199"/>
        <v>45962</v>
      </c>
      <c r="C1090" s="10">
        <f t="shared" ca="1" si="193"/>
        <v>45962</v>
      </c>
      <c r="D1090" s="6">
        <f t="shared" ca="1" si="200"/>
        <v>6</v>
      </c>
      <c r="E1090" s="10">
        <f ca="1">VLOOKUP(C1090,Vakantie!O:O,1,1)</f>
        <v>45941</v>
      </c>
      <c r="F1090" s="10">
        <f ca="1">INDEX(Vakantie!P:P,MATCH(E1090,Vakantie!O:O,0))</f>
        <v>45949</v>
      </c>
      <c r="G1090" s="6" t="str">
        <f ca="1">INDEX(Vakantie!Q:Q,MATCH(E1090,Vakantie!O:O,0))</f>
        <v>Herfst</v>
      </c>
      <c r="H1090" s="6">
        <f t="shared" ca="1" si="201"/>
        <v>0</v>
      </c>
      <c r="I1090" s="6">
        <f ca="1">IFERROR(  MIN(1, VLOOKUP(C1090,Vakantie!Z:Z,1,0)   ),0)</f>
        <v>0</v>
      </c>
      <c r="J1090" s="6">
        <f t="shared" ca="1" si="188"/>
        <v>0</v>
      </c>
      <c r="K1090" s="6">
        <f t="shared" si="189"/>
        <v>0</v>
      </c>
      <c r="L1090" s="10">
        <f ca="1">VLOOKUP(C1090,Zwangerschapsverlof!$B$66:$B$72,1,1)</f>
        <v>0</v>
      </c>
      <c r="M1090" s="10">
        <f ca="1">INDEX(Zwangerschapsverlof!$C$66:$C$72,N1090)</f>
        <v>0</v>
      </c>
      <c r="N1090" s="89">
        <f ca="1">MATCH(L1090,Zwangerschapsverlof!$B$66:$B$72,0)</f>
        <v>1</v>
      </c>
      <c r="O1090" s="6">
        <f t="shared" ca="1" si="202"/>
        <v>0</v>
      </c>
      <c r="P1090" s="10">
        <f ca="1">VLOOKUP(C1090,Zwangerschapsverlof!$B$80:$B$86,1,1)</f>
        <v>0</v>
      </c>
      <c r="Q1090" s="10">
        <f ca="1">INDEX(Zwangerschapsverlof!$C$80:$C$86,R1090)</f>
        <v>0</v>
      </c>
      <c r="R1090" s="89">
        <f ca="1">MATCH(P1090,Zwangerschapsverlof!$B$80:$B$86,0)</f>
        <v>1</v>
      </c>
      <c r="S1090" s="6">
        <f t="shared" ca="1" si="203"/>
        <v>0</v>
      </c>
      <c r="T1090" s="37">
        <f t="shared" ca="1" si="190"/>
        <v>0</v>
      </c>
      <c r="U1090" s="49">
        <f t="shared" si="191"/>
        <v>0</v>
      </c>
      <c r="V1090" s="37">
        <f ca="1">IF(AND(H1090=0,I1090=0,O1090=1),INDEX(Zwangerschapsverlof!$B$66:$K$72,N1090,3+D1090),0)</f>
        <v>0</v>
      </c>
      <c r="W1090" s="37">
        <f ca="1">IF(AND(H1090=0,I1090=0,S1090=1),INDEX(Zwangerschapsverlof!$B$80:$K$86,R1090,3+D1090),0)</f>
        <v>0</v>
      </c>
      <c r="X1090" s="110">
        <f t="shared" ca="1" si="192"/>
        <v>20</v>
      </c>
    </row>
    <row r="1091" spans="2:24">
      <c r="B1091" s="48">
        <f t="shared" ca="1" si="199"/>
        <v>45963</v>
      </c>
      <c r="C1091" s="10">
        <f t="shared" ca="1" si="193"/>
        <v>45963</v>
      </c>
      <c r="D1091" s="6">
        <f t="shared" ca="1" si="200"/>
        <v>7</v>
      </c>
      <c r="E1091" s="10">
        <f ca="1">VLOOKUP(C1091,Vakantie!O:O,1,1)</f>
        <v>45941</v>
      </c>
      <c r="F1091" s="10">
        <f ca="1">INDEX(Vakantie!P:P,MATCH(E1091,Vakantie!O:O,0))</f>
        <v>45949</v>
      </c>
      <c r="G1091" s="6" t="str">
        <f ca="1">INDEX(Vakantie!Q:Q,MATCH(E1091,Vakantie!O:O,0))</f>
        <v>Herfst</v>
      </c>
      <c r="H1091" s="6">
        <f t="shared" ca="1" si="201"/>
        <v>0</v>
      </c>
      <c r="I1091" s="6">
        <f ca="1">IFERROR(  MIN(1, VLOOKUP(C1091,Vakantie!Z:Z,1,0)   ),0)</f>
        <v>0</v>
      </c>
      <c r="J1091" s="6">
        <f t="shared" ca="1" si="188"/>
        <v>0</v>
      </c>
      <c r="K1091" s="6">
        <f t="shared" si="189"/>
        <v>0</v>
      </c>
      <c r="L1091" s="10">
        <f ca="1">VLOOKUP(C1091,Zwangerschapsverlof!$B$66:$B$72,1,1)</f>
        <v>0</v>
      </c>
      <c r="M1091" s="10">
        <f ca="1">INDEX(Zwangerschapsverlof!$C$66:$C$72,N1091)</f>
        <v>0</v>
      </c>
      <c r="N1091" s="89">
        <f ca="1">MATCH(L1091,Zwangerschapsverlof!$B$66:$B$72,0)</f>
        <v>1</v>
      </c>
      <c r="O1091" s="6">
        <f t="shared" ca="1" si="202"/>
        <v>0</v>
      </c>
      <c r="P1091" s="10">
        <f ca="1">VLOOKUP(C1091,Zwangerschapsverlof!$B$80:$B$86,1,1)</f>
        <v>0</v>
      </c>
      <c r="Q1091" s="10">
        <f ca="1">INDEX(Zwangerschapsverlof!$C$80:$C$86,R1091)</f>
        <v>0</v>
      </c>
      <c r="R1091" s="89">
        <f ca="1">MATCH(P1091,Zwangerschapsverlof!$B$80:$B$86,0)</f>
        <v>1</v>
      </c>
      <c r="S1091" s="6">
        <f t="shared" ca="1" si="203"/>
        <v>0</v>
      </c>
      <c r="T1091" s="37">
        <f t="shared" ca="1" si="190"/>
        <v>0</v>
      </c>
      <c r="U1091" s="49">
        <f t="shared" si="191"/>
        <v>0</v>
      </c>
      <c r="V1091" s="37">
        <f ca="1">IF(AND(H1091=0,I1091=0,O1091=1),INDEX(Zwangerschapsverlof!$B$66:$K$72,N1091,3+D1091),0)</f>
        <v>0</v>
      </c>
      <c r="W1091" s="37">
        <f ca="1">IF(AND(H1091=0,I1091=0,S1091=1),INDEX(Zwangerschapsverlof!$B$80:$K$86,R1091,3+D1091),0)</f>
        <v>0</v>
      </c>
      <c r="X1091" s="110">
        <f t="shared" ca="1" si="192"/>
        <v>20</v>
      </c>
    </row>
    <row r="1092" spans="2:24">
      <c r="B1092" s="48">
        <f t="shared" ca="1" si="199"/>
        <v>45964</v>
      </c>
      <c r="C1092" s="10">
        <f t="shared" ca="1" si="193"/>
        <v>45964</v>
      </c>
      <c r="D1092" s="6">
        <f t="shared" ca="1" si="200"/>
        <v>1</v>
      </c>
      <c r="E1092" s="10">
        <f ca="1">VLOOKUP(C1092,Vakantie!O:O,1,1)</f>
        <v>45941</v>
      </c>
      <c r="F1092" s="10">
        <f ca="1">INDEX(Vakantie!P:P,MATCH(E1092,Vakantie!O:O,0))</f>
        <v>45949</v>
      </c>
      <c r="G1092" s="6" t="str">
        <f ca="1">INDEX(Vakantie!Q:Q,MATCH(E1092,Vakantie!O:O,0))</f>
        <v>Herfst</v>
      </c>
      <c r="H1092" s="6">
        <f t="shared" ca="1" si="201"/>
        <v>0</v>
      </c>
      <c r="I1092" s="6">
        <f ca="1">IFERROR(  MIN(1, VLOOKUP(C1092,Vakantie!Z:Z,1,0)   ),0)</f>
        <v>0</v>
      </c>
      <c r="J1092" s="6">
        <f t="shared" ca="1" si="188"/>
        <v>0</v>
      </c>
      <c r="K1092" s="6">
        <f t="shared" si="189"/>
        <v>0</v>
      </c>
      <c r="L1092" s="10">
        <f ca="1">VLOOKUP(C1092,Zwangerschapsverlof!$B$66:$B$72,1,1)</f>
        <v>0</v>
      </c>
      <c r="M1092" s="10">
        <f ca="1">INDEX(Zwangerschapsverlof!$C$66:$C$72,N1092)</f>
        <v>0</v>
      </c>
      <c r="N1092" s="89">
        <f ca="1">MATCH(L1092,Zwangerschapsverlof!$B$66:$B$72,0)</f>
        <v>1</v>
      </c>
      <c r="O1092" s="6">
        <f t="shared" ca="1" si="202"/>
        <v>0</v>
      </c>
      <c r="P1092" s="10">
        <f ca="1">VLOOKUP(C1092,Zwangerschapsverlof!$B$80:$B$86,1,1)</f>
        <v>0</v>
      </c>
      <c r="Q1092" s="10">
        <f ca="1">INDEX(Zwangerschapsverlof!$C$80:$C$86,R1092)</f>
        <v>0</v>
      </c>
      <c r="R1092" s="89">
        <f ca="1">MATCH(P1092,Zwangerschapsverlof!$B$80:$B$86,0)</f>
        <v>1</v>
      </c>
      <c r="S1092" s="6">
        <f t="shared" ca="1" si="203"/>
        <v>0</v>
      </c>
      <c r="T1092" s="37">
        <f t="shared" ca="1" si="190"/>
        <v>0</v>
      </c>
      <c r="U1092" s="49">
        <f t="shared" si="191"/>
        <v>0</v>
      </c>
      <c r="V1092" s="37">
        <f ca="1">IF(AND(H1092=0,I1092=0,O1092=1),INDEX(Zwangerschapsverlof!$B$66:$K$72,N1092,3+D1092),0)</f>
        <v>0</v>
      </c>
      <c r="W1092" s="37">
        <f ca="1">IF(AND(H1092=0,I1092=0,S1092=1),INDEX(Zwangerschapsverlof!$B$80:$K$86,R1092,3+D1092),0)</f>
        <v>0</v>
      </c>
      <c r="X1092" s="110">
        <f t="shared" ca="1" si="192"/>
        <v>20</v>
      </c>
    </row>
    <row r="1093" spans="2:24">
      <c r="B1093" s="48">
        <f t="shared" ca="1" si="199"/>
        <v>45965</v>
      </c>
      <c r="C1093" s="10">
        <f t="shared" ca="1" si="193"/>
        <v>45965</v>
      </c>
      <c r="D1093" s="6">
        <f t="shared" ca="1" si="200"/>
        <v>2</v>
      </c>
      <c r="E1093" s="10">
        <f ca="1">VLOOKUP(C1093,Vakantie!O:O,1,1)</f>
        <v>45941</v>
      </c>
      <c r="F1093" s="10">
        <f ca="1">INDEX(Vakantie!P:P,MATCH(E1093,Vakantie!O:O,0))</f>
        <v>45949</v>
      </c>
      <c r="G1093" s="6" t="str">
        <f ca="1">INDEX(Vakantie!Q:Q,MATCH(E1093,Vakantie!O:O,0))</f>
        <v>Herfst</v>
      </c>
      <c r="H1093" s="6">
        <f t="shared" ca="1" si="201"/>
        <v>0</v>
      </c>
      <c r="I1093" s="6">
        <f ca="1">IFERROR(  MIN(1, VLOOKUP(C1093,Vakantie!Z:Z,1,0)   ),0)</f>
        <v>0</v>
      </c>
      <c r="J1093" s="6">
        <f t="shared" ca="1" si="188"/>
        <v>0</v>
      </c>
      <c r="K1093" s="6">
        <f t="shared" si="189"/>
        <v>0</v>
      </c>
      <c r="L1093" s="10">
        <f ca="1">VLOOKUP(C1093,Zwangerschapsverlof!$B$66:$B$72,1,1)</f>
        <v>0</v>
      </c>
      <c r="M1093" s="10">
        <f ca="1">INDEX(Zwangerschapsverlof!$C$66:$C$72,N1093)</f>
        <v>0</v>
      </c>
      <c r="N1093" s="89">
        <f ca="1">MATCH(L1093,Zwangerschapsverlof!$B$66:$B$72,0)</f>
        <v>1</v>
      </c>
      <c r="O1093" s="6">
        <f t="shared" ca="1" si="202"/>
        <v>0</v>
      </c>
      <c r="P1093" s="10">
        <f ca="1">VLOOKUP(C1093,Zwangerschapsverlof!$B$80:$B$86,1,1)</f>
        <v>0</v>
      </c>
      <c r="Q1093" s="10">
        <f ca="1">INDEX(Zwangerschapsverlof!$C$80:$C$86,R1093)</f>
        <v>0</v>
      </c>
      <c r="R1093" s="89">
        <f ca="1">MATCH(P1093,Zwangerschapsverlof!$B$80:$B$86,0)</f>
        <v>1</v>
      </c>
      <c r="S1093" s="6">
        <f t="shared" ca="1" si="203"/>
        <v>0</v>
      </c>
      <c r="T1093" s="37">
        <f t="shared" ca="1" si="190"/>
        <v>0</v>
      </c>
      <c r="U1093" s="49">
        <f t="shared" si="191"/>
        <v>0</v>
      </c>
      <c r="V1093" s="37">
        <f ca="1">IF(AND(H1093=0,I1093=0,O1093=1),INDEX(Zwangerschapsverlof!$B$66:$K$72,N1093,3+D1093),0)</f>
        <v>0</v>
      </c>
      <c r="W1093" s="37">
        <f ca="1">IF(AND(H1093=0,I1093=0,S1093=1),INDEX(Zwangerschapsverlof!$B$80:$K$86,R1093,3+D1093),0)</f>
        <v>0</v>
      </c>
      <c r="X1093" s="110">
        <f t="shared" ca="1" si="192"/>
        <v>20</v>
      </c>
    </row>
    <row r="1094" spans="2:24">
      <c r="B1094" s="48">
        <f t="shared" ca="1" si="199"/>
        <v>45966</v>
      </c>
      <c r="C1094" s="10">
        <f t="shared" ca="1" si="193"/>
        <v>45966</v>
      </c>
      <c r="D1094" s="6">
        <f t="shared" ca="1" si="200"/>
        <v>3</v>
      </c>
      <c r="E1094" s="10">
        <f ca="1">VLOOKUP(C1094,Vakantie!O:O,1,1)</f>
        <v>45941</v>
      </c>
      <c r="F1094" s="10">
        <f ca="1">INDEX(Vakantie!P:P,MATCH(E1094,Vakantie!O:O,0))</f>
        <v>45949</v>
      </c>
      <c r="G1094" s="6" t="str">
        <f ca="1">INDEX(Vakantie!Q:Q,MATCH(E1094,Vakantie!O:O,0))</f>
        <v>Herfst</v>
      </c>
      <c r="H1094" s="6">
        <f t="shared" ca="1" si="201"/>
        <v>0</v>
      </c>
      <c r="I1094" s="6">
        <f ca="1">IFERROR(  MIN(1, VLOOKUP(C1094,Vakantie!Z:Z,1,0)   ),0)</f>
        <v>0</v>
      </c>
      <c r="J1094" s="6">
        <f t="shared" ca="1" si="188"/>
        <v>0</v>
      </c>
      <c r="K1094" s="6">
        <f t="shared" si="189"/>
        <v>0</v>
      </c>
      <c r="L1094" s="10">
        <f ca="1">VLOOKUP(C1094,Zwangerschapsverlof!$B$66:$B$72,1,1)</f>
        <v>0</v>
      </c>
      <c r="M1094" s="10">
        <f ca="1">INDEX(Zwangerschapsverlof!$C$66:$C$72,N1094)</f>
        <v>0</v>
      </c>
      <c r="N1094" s="89">
        <f ca="1">MATCH(L1094,Zwangerschapsverlof!$B$66:$B$72,0)</f>
        <v>1</v>
      </c>
      <c r="O1094" s="6">
        <f t="shared" ca="1" si="202"/>
        <v>0</v>
      </c>
      <c r="P1094" s="10">
        <f ca="1">VLOOKUP(C1094,Zwangerschapsverlof!$B$80:$B$86,1,1)</f>
        <v>0</v>
      </c>
      <c r="Q1094" s="10">
        <f ca="1">INDEX(Zwangerschapsverlof!$C$80:$C$86,R1094)</f>
        <v>0</v>
      </c>
      <c r="R1094" s="89">
        <f ca="1">MATCH(P1094,Zwangerschapsverlof!$B$80:$B$86,0)</f>
        <v>1</v>
      </c>
      <c r="S1094" s="6">
        <f t="shared" ca="1" si="203"/>
        <v>0</v>
      </c>
      <c r="T1094" s="37">
        <f t="shared" ca="1" si="190"/>
        <v>0</v>
      </c>
      <c r="U1094" s="49">
        <f t="shared" si="191"/>
        <v>0</v>
      </c>
      <c r="V1094" s="37">
        <f ca="1">IF(AND(H1094=0,I1094=0,O1094=1),INDEX(Zwangerschapsverlof!$B$66:$K$72,N1094,3+D1094),0)</f>
        <v>0</v>
      </c>
      <c r="W1094" s="37">
        <f ca="1">IF(AND(H1094=0,I1094=0,S1094=1),INDEX(Zwangerschapsverlof!$B$80:$K$86,R1094,3+D1094),0)</f>
        <v>0</v>
      </c>
      <c r="X1094" s="110">
        <f t="shared" ca="1" si="192"/>
        <v>20</v>
      </c>
    </row>
    <row r="1095" spans="2:24">
      <c r="B1095" s="48">
        <f t="shared" ca="1" si="199"/>
        <v>45967</v>
      </c>
      <c r="C1095" s="10">
        <f t="shared" ca="1" si="193"/>
        <v>45967</v>
      </c>
      <c r="D1095" s="6">
        <f t="shared" ca="1" si="200"/>
        <v>4</v>
      </c>
      <c r="E1095" s="10">
        <f ca="1">VLOOKUP(C1095,Vakantie!O:O,1,1)</f>
        <v>45941</v>
      </c>
      <c r="F1095" s="10">
        <f ca="1">INDEX(Vakantie!P:P,MATCH(E1095,Vakantie!O:O,0))</f>
        <v>45949</v>
      </c>
      <c r="G1095" s="6" t="str">
        <f ca="1">INDEX(Vakantie!Q:Q,MATCH(E1095,Vakantie!O:O,0))</f>
        <v>Herfst</v>
      </c>
      <c r="H1095" s="6">
        <f t="shared" ca="1" si="201"/>
        <v>0</v>
      </c>
      <c r="I1095" s="6">
        <f ca="1">IFERROR(  MIN(1, VLOOKUP(C1095,Vakantie!Z:Z,1,0)   ),0)</f>
        <v>0</v>
      </c>
      <c r="J1095" s="6">
        <f t="shared" ref="J1095:J1109" ca="1" si="204">IF(AND(C1095&gt;=$AX$23,C1095&lt;=$AX$38),1,0)</f>
        <v>0</v>
      </c>
      <c r="K1095" s="6">
        <f t="shared" ref="K1095:K1109" si="205">IF($AX$37=0,0,IF(AND(C1095&gt;=$AX$37,C1095&lt;=$AX$35),1,0))</f>
        <v>0</v>
      </c>
      <c r="L1095" s="10">
        <f ca="1">VLOOKUP(C1095,Zwangerschapsverlof!$B$66:$B$72,1,1)</f>
        <v>0</v>
      </c>
      <c r="M1095" s="10">
        <f ca="1">INDEX(Zwangerschapsverlof!$C$66:$C$72,N1095)</f>
        <v>0</v>
      </c>
      <c r="N1095" s="89">
        <f ca="1">MATCH(L1095,Zwangerschapsverlof!$B$66:$B$72,0)</f>
        <v>1</v>
      </c>
      <c r="O1095" s="6">
        <f t="shared" ca="1" si="202"/>
        <v>0</v>
      </c>
      <c r="P1095" s="10">
        <f ca="1">VLOOKUP(C1095,Zwangerschapsverlof!$B$80:$B$86,1,1)</f>
        <v>0</v>
      </c>
      <c r="Q1095" s="10">
        <f ca="1">INDEX(Zwangerschapsverlof!$C$80:$C$86,R1095)</f>
        <v>0</v>
      </c>
      <c r="R1095" s="89">
        <f ca="1">MATCH(P1095,Zwangerschapsverlof!$B$80:$B$86,0)</f>
        <v>1</v>
      </c>
      <c r="S1095" s="6">
        <f t="shared" ca="1" si="203"/>
        <v>0</v>
      </c>
      <c r="T1095" s="37">
        <f t="shared" ref="T1095:T1109" ca="1" si="206">IF(AND(OR(H1095=1,I1095=1),J1095=1),INDEX($AY$9:$BE$9,1,D1095),0)</f>
        <v>0</v>
      </c>
      <c r="U1095" s="49">
        <f t="shared" ref="U1095:U1109" si="207">IF(K1095=1,INDEX($AY$9:$BE$9,1,D1095),0)</f>
        <v>0</v>
      </c>
      <c r="V1095" s="37">
        <f ca="1">IF(AND(H1095=0,I1095=0,O1095=1),INDEX(Zwangerschapsverlof!$B$66:$K$72,N1095,3+D1095),0)</f>
        <v>0</v>
      </c>
      <c r="W1095" s="37">
        <f ca="1">IF(AND(H1095=0,I1095=0,S1095=1),INDEX(Zwangerschapsverlof!$B$80:$K$86,R1095,3+D1095),0)</f>
        <v>0</v>
      </c>
      <c r="X1095" s="110">
        <f t="shared" ref="X1095:X1109" ca="1" si="208">SUM(X1094,IF(I1095=1,1,0))</f>
        <v>20</v>
      </c>
    </row>
    <row r="1096" spans="2:24">
      <c r="B1096" s="48">
        <f t="shared" ca="1" si="199"/>
        <v>45968</v>
      </c>
      <c r="C1096" s="10">
        <f t="shared" ref="C1096:C1109" ca="1" si="209">C1095+1</f>
        <v>45968</v>
      </c>
      <c r="D1096" s="6">
        <f t="shared" ca="1" si="200"/>
        <v>5</v>
      </c>
      <c r="E1096" s="10">
        <f ca="1">VLOOKUP(C1096,Vakantie!O:O,1,1)</f>
        <v>45941</v>
      </c>
      <c r="F1096" s="10">
        <f ca="1">INDEX(Vakantie!P:P,MATCH(E1096,Vakantie!O:O,0))</f>
        <v>45949</v>
      </c>
      <c r="G1096" s="6" t="str">
        <f ca="1">INDEX(Vakantie!Q:Q,MATCH(E1096,Vakantie!O:O,0))</f>
        <v>Herfst</v>
      </c>
      <c r="H1096" s="6">
        <f t="shared" ca="1" si="201"/>
        <v>0</v>
      </c>
      <c r="I1096" s="6">
        <f ca="1">IFERROR(  MIN(1, VLOOKUP(C1096,Vakantie!Z:Z,1,0)   ),0)</f>
        <v>0</v>
      </c>
      <c r="J1096" s="6">
        <f t="shared" ca="1" si="204"/>
        <v>0</v>
      </c>
      <c r="K1096" s="6">
        <f t="shared" si="205"/>
        <v>0</v>
      </c>
      <c r="L1096" s="10">
        <f ca="1">VLOOKUP(C1096,Zwangerschapsverlof!$B$66:$B$72,1,1)</f>
        <v>0</v>
      </c>
      <c r="M1096" s="10">
        <f ca="1">INDEX(Zwangerschapsverlof!$C$66:$C$72,N1096)</f>
        <v>0</v>
      </c>
      <c r="N1096" s="89">
        <f ca="1">MATCH(L1096,Zwangerschapsverlof!$B$66:$B$72,0)</f>
        <v>1</v>
      </c>
      <c r="O1096" s="6">
        <f t="shared" ca="1" si="202"/>
        <v>0</v>
      </c>
      <c r="P1096" s="10">
        <f ca="1">VLOOKUP(C1096,Zwangerschapsverlof!$B$80:$B$86,1,1)</f>
        <v>0</v>
      </c>
      <c r="Q1096" s="10">
        <f ca="1">INDEX(Zwangerschapsverlof!$C$80:$C$86,R1096)</f>
        <v>0</v>
      </c>
      <c r="R1096" s="89">
        <f ca="1">MATCH(P1096,Zwangerschapsverlof!$B$80:$B$86,0)</f>
        <v>1</v>
      </c>
      <c r="S1096" s="6">
        <f t="shared" ca="1" si="203"/>
        <v>0</v>
      </c>
      <c r="T1096" s="37">
        <f t="shared" ca="1" si="206"/>
        <v>0</v>
      </c>
      <c r="U1096" s="49">
        <f t="shared" si="207"/>
        <v>0</v>
      </c>
      <c r="V1096" s="37">
        <f ca="1">IF(AND(H1096=0,I1096=0,O1096=1),INDEX(Zwangerschapsverlof!$B$66:$K$72,N1096,3+D1096),0)</f>
        <v>0</v>
      </c>
      <c r="W1096" s="37">
        <f ca="1">IF(AND(H1096=0,I1096=0,S1096=1),INDEX(Zwangerschapsverlof!$B$80:$K$86,R1096,3+D1096),0)</f>
        <v>0</v>
      </c>
      <c r="X1096" s="110">
        <f t="shared" ca="1" si="208"/>
        <v>20</v>
      </c>
    </row>
    <row r="1097" spans="2:24">
      <c r="B1097" s="48">
        <f t="shared" ca="1" si="199"/>
        <v>45969</v>
      </c>
      <c r="C1097" s="10">
        <f t="shared" ca="1" si="209"/>
        <v>45969</v>
      </c>
      <c r="D1097" s="6">
        <f t="shared" ca="1" si="200"/>
        <v>6</v>
      </c>
      <c r="E1097" s="10">
        <f ca="1">VLOOKUP(C1097,Vakantie!O:O,1,1)</f>
        <v>45941</v>
      </c>
      <c r="F1097" s="10">
        <f ca="1">INDEX(Vakantie!P:P,MATCH(E1097,Vakantie!O:O,0))</f>
        <v>45949</v>
      </c>
      <c r="G1097" s="6" t="str">
        <f ca="1">INDEX(Vakantie!Q:Q,MATCH(E1097,Vakantie!O:O,0))</f>
        <v>Herfst</v>
      </c>
      <c r="H1097" s="6">
        <f t="shared" ca="1" si="201"/>
        <v>0</v>
      </c>
      <c r="I1097" s="6">
        <f ca="1">IFERROR(  MIN(1, VLOOKUP(C1097,Vakantie!Z:Z,1,0)   ),0)</f>
        <v>0</v>
      </c>
      <c r="J1097" s="6">
        <f t="shared" ca="1" si="204"/>
        <v>0</v>
      </c>
      <c r="K1097" s="6">
        <f t="shared" si="205"/>
        <v>0</v>
      </c>
      <c r="L1097" s="10">
        <f ca="1">VLOOKUP(C1097,Zwangerschapsverlof!$B$66:$B$72,1,1)</f>
        <v>0</v>
      </c>
      <c r="M1097" s="10">
        <f ca="1">INDEX(Zwangerschapsverlof!$C$66:$C$72,N1097)</f>
        <v>0</v>
      </c>
      <c r="N1097" s="89">
        <f ca="1">MATCH(L1097,Zwangerschapsverlof!$B$66:$B$72,0)</f>
        <v>1</v>
      </c>
      <c r="O1097" s="6">
        <f t="shared" ca="1" si="202"/>
        <v>0</v>
      </c>
      <c r="P1097" s="10">
        <f ca="1">VLOOKUP(C1097,Zwangerschapsverlof!$B$80:$B$86,1,1)</f>
        <v>0</v>
      </c>
      <c r="Q1097" s="10">
        <f ca="1">INDEX(Zwangerschapsverlof!$C$80:$C$86,R1097)</f>
        <v>0</v>
      </c>
      <c r="R1097" s="89">
        <f ca="1">MATCH(P1097,Zwangerschapsverlof!$B$80:$B$86,0)</f>
        <v>1</v>
      </c>
      <c r="S1097" s="6">
        <f t="shared" ca="1" si="203"/>
        <v>0</v>
      </c>
      <c r="T1097" s="37">
        <f t="shared" ca="1" si="206"/>
        <v>0</v>
      </c>
      <c r="U1097" s="49">
        <f t="shared" si="207"/>
        <v>0</v>
      </c>
      <c r="V1097" s="37">
        <f ca="1">IF(AND(H1097=0,I1097=0,O1097=1),INDEX(Zwangerschapsverlof!$B$66:$K$72,N1097,3+D1097),0)</f>
        <v>0</v>
      </c>
      <c r="W1097" s="37">
        <f ca="1">IF(AND(H1097=0,I1097=0,S1097=1),INDEX(Zwangerschapsverlof!$B$80:$K$86,R1097,3+D1097),0)</f>
        <v>0</v>
      </c>
      <c r="X1097" s="110">
        <f t="shared" ca="1" si="208"/>
        <v>20</v>
      </c>
    </row>
    <row r="1098" spans="2:24">
      <c r="B1098" s="48">
        <f t="shared" ca="1" si="199"/>
        <v>45970</v>
      </c>
      <c r="C1098" s="10">
        <f t="shared" ca="1" si="209"/>
        <v>45970</v>
      </c>
      <c r="D1098" s="6">
        <f t="shared" ca="1" si="200"/>
        <v>7</v>
      </c>
      <c r="E1098" s="10">
        <f ca="1">VLOOKUP(C1098,Vakantie!O:O,1,1)</f>
        <v>45941</v>
      </c>
      <c r="F1098" s="10">
        <f ca="1">INDEX(Vakantie!P:P,MATCH(E1098,Vakantie!O:O,0))</f>
        <v>45949</v>
      </c>
      <c r="G1098" s="6" t="str">
        <f ca="1">INDEX(Vakantie!Q:Q,MATCH(E1098,Vakantie!O:O,0))</f>
        <v>Herfst</v>
      </c>
      <c r="H1098" s="6">
        <f t="shared" ca="1" si="201"/>
        <v>0</v>
      </c>
      <c r="I1098" s="6">
        <f ca="1">IFERROR(  MIN(1, VLOOKUP(C1098,Vakantie!Z:Z,1,0)   ),0)</f>
        <v>0</v>
      </c>
      <c r="J1098" s="6">
        <f t="shared" ca="1" si="204"/>
        <v>0</v>
      </c>
      <c r="K1098" s="6">
        <f t="shared" si="205"/>
        <v>0</v>
      </c>
      <c r="L1098" s="10">
        <f ca="1">VLOOKUP(C1098,Zwangerschapsverlof!$B$66:$B$72,1,1)</f>
        <v>0</v>
      </c>
      <c r="M1098" s="10">
        <f ca="1">INDEX(Zwangerschapsverlof!$C$66:$C$72,N1098)</f>
        <v>0</v>
      </c>
      <c r="N1098" s="89">
        <f ca="1">MATCH(L1098,Zwangerschapsverlof!$B$66:$B$72,0)</f>
        <v>1</v>
      </c>
      <c r="O1098" s="6">
        <f t="shared" ca="1" si="202"/>
        <v>0</v>
      </c>
      <c r="P1098" s="10">
        <f ca="1">VLOOKUP(C1098,Zwangerschapsverlof!$B$80:$B$86,1,1)</f>
        <v>0</v>
      </c>
      <c r="Q1098" s="10">
        <f ca="1">INDEX(Zwangerschapsverlof!$C$80:$C$86,R1098)</f>
        <v>0</v>
      </c>
      <c r="R1098" s="89">
        <f ca="1">MATCH(P1098,Zwangerschapsverlof!$B$80:$B$86,0)</f>
        <v>1</v>
      </c>
      <c r="S1098" s="6">
        <f t="shared" ca="1" si="203"/>
        <v>0</v>
      </c>
      <c r="T1098" s="37">
        <f t="shared" ca="1" si="206"/>
        <v>0</v>
      </c>
      <c r="U1098" s="49">
        <f t="shared" si="207"/>
        <v>0</v>
      </c>
      <c r="V1098" s="37">
        <f ca="1">IF(AND(H1098=0,I1098=0,O1098=1),INDEX(Zwangerschapsverlof!$B$66:$K$72,N1098,3+D1098),0)</f>
        <v>0</v>
      </c>
      <c r="W1098" s="37">
        <f ca="1">IF(AND(H1098=0,I1098=0,S1098=1),INDEX(Zwangerschapsverlof!$B$80:$K$86,R1098,3+D1098),0)</f>
        <v>0</v>
      </c>
      <c r="X1098" s="110">
        <f t="shared" ca="1" si="208"/>
        <v>20</v>
      </c>
    </row>
    <row r="1099" spans="2:24">
      <c r="B1099" s="48">
        <f t="shared" ca="1" si="199"/>
        <v>45971</v>
      </c>
      <c r="C1099" s="10">
        <f t="shared" ca="1" si="209"/>
        <v>45971</v>
      </c>
      <c r="D1099" s="6">
        <f t="shared" ca="1" si="200"/>
        <v>1</v>
      </c>
      <c r="E1099" s="10">
        <f ca="1">VLOOKUP(C1099,Vakantie!O:O,1,1)</f>
        <v>45941</v>
      </c>
      <c r="F1099" s="10">
        <f ca="1">INDEX(Vakantie!P:P,MATCH(E1099,Vakantie!O:O,0))</f>
        <v>45949</v>
      </c>
      <c r="G1099" s="6" t="str">
        <f ca="1">INDEX(Vakantie!Q:Q,MATCH(E1099,Vakantie!O:O,0))</f>
        <v>Herfst</v>
      </c>
      <c r="H1099" s="6">
        <f t="shared" ca="1" si="201"/>
        <v>0</v>
      </c>
      <c r="I1099" s="6">
        <f ca="1">IFERROR(  MIN(1, VLOOKUP(C1099,Vakantie!Z:Z,1,0)   ),0)</f>
        <v>0</v>
      </c>
      <c r="J1099" s="6">
        <f t="shared" ca="1" si="204"/>
        <v>0</v>
      </c>
      <c r="K1099" s="6">
        <f t="shared" si="205"/>
        <v>0</v>
      </c>
      <c r="L1099" s="10">
        <f ca="1">VLOOKUP(C1099,Zwangerschapsverlof!$B$66:$B$72,1,1)</f>
        <v>0</v>
      </c>
      <c r="M1099" s="10">
        <f ca="1">INDEX(Zwangerschapsverlof!$C$66:$C$72,N1099)</f>
        <v>0</v>
      </c>
      <c r="N1099" s="89">
        <f ca="1">MATCH(L1099,Zwangerschapsverlof!$B$66:$B$72,0)</f>
        <v>1</v>
      </c>
      <c r="O1099" s="6">
        <f t="shared" ca="1" si="202"/>
        <v>0</v>
      </c>
      <c r="P1099" s="10">
        <f ca="1">VLOOKUP(C1099,Zwangerschapsverlof!$B$80:$B$86,1,1)</f>
        <v>0</v>
      </c>
      <c r="Q1099" s="10">
        <f ca="1">INDEX(Zwangerschapsverlof!$C$80:$C$86,R1099)</f>
        <v>0</v>
      </c>
      <c r="R1099" s="89">
        <f ca="1">MATCH(P1099,Zwangerschapsverlof!$B$80:$B$86,0)</f>
        <v>1</v>
      </c>
      <c r="S1099" s="6">
        <f t="shared" ca="1" si="203"/>
        <v>0</v>
      </c>
      <c r="T1099" s="37">
        <f t="shared" ca="1" si="206"/>
        <v>0</v>
      </c>
      <c r="U1099" s="49">
        <f t="shared" si="207"/>
        <v>0</v>
      </c>
      <c r="V1099" s="37">
        <f ca="1">IF(AND(H1099=0,I1099=0,O1099=1),INDEX(Zwangerschapsverlof!$B$66:$K$72,N1099,3+D1099),0)</f>
        <v>0</v>
      </c>
      <c r="W1099" s="37">
        <f ca="1">IF(AND(H1099=0,I1099=0,S1099=1),INDEX(Zwangerschapsverlof!$B$80:$K$86,R1099,3+D1099),0)</f>
        <v>0</v>
      </c>
      <c r="X1099" s="110">
        <f t="shared" ca="1" si="208"/>
        <v>20</v>
      </c>
    </row>
    <row r="1100" spans="2:24">
      <c r="B1100" s="48">
        <f t="shared" ca="1" si="199"/>
        <v>45972</v>
      </c>
      <c r="C1100" s="10">
        <f t="shared" ca="1" si="209"/>
        <v>45972</v>
      </c>
      <c r="D1100" s="6">
        <f t="shared" ca="1" si="200"/>
        <v>2</v>
      </c>
      <c r="E1100" s="10">
        <f ca="1">VLOOKUP(C1100,Vakantie!O:O,1,1)</f>
        <v>45941</v>
      </c>
      <c r="F1100" s="10">
        <f ca="1">INDEX(Vakantie!P:P,MATCH(E1100,Vakantie!O:O,0))</f>
        <v>45949</v>
      </c>
      <c r="G1100" s="6" t="str">
        <f ca="1">INDEX(Vakantie!Q:Q,MATCH(E1100,Vakantie!O:O,0))</f>
        <v>Herfst</v>
      </c>
      <c r="H1100" s="6">
        <f t="shared" ca="1" si="201"/>
        <v>0</v>
      </c>
      <c r="I1100" s="6">
        <f ca="1">IFERROR(  MIN(1, VLOOKUP(C1100,Vakantie!Z:Z,1,0)   ),0)</f>
        <v>0</v>
      </c>
      <c r="J1100" s="6">
        <f t="shared" ca="1" si="204"/>
        <v>0</v>
      </c>
      <c r="K1100" s="6">
        <f t="shared" si="205"/>
        <v>0</v>
      </c>
      <c r="L1100" s="10">
        <f ca="1">VLOOKUP(C1100,Zwangerschapsverlof!$B$66:$B$72,1,1)</f>
        <v>0</v>
      </c>
      <c r="M1100" s="10">
        <f ca="1">INDEX(Zwangerschapsverlof!$C$66:$C$72,N1100)</f>
        <v>0</v>
      </c>
      <c r="N1100" s="89">
        <f ca="1">MATCH(L1100,Zwangerschapsverlof!$B$66:$B$72,0)</f>
        <v>1</v>
      </c>
      <c r="O1100" s="6">
        <f t="shared" ca="1" si="202"/>
        <v>0</v>
      </c>
      <c r="P1100" s="10">
        <f ca="1">VLOOKUP(C1100,Zwangerschapsverlof!$B$80:$B$86,1,1)</f>
        <v>0</v>
      </c>
      <c r="Q1100" s="10">
        <f ca="1">INDEX(Zwangerschapsverlof!$C$80:$C$86,R1100)</f>
        <v>0</v>
      </c>
      <c r="R1100" s="89">
        <f ca="1">MATCH(P1100,Zwangerschapsverlof!$B$80:$B$86,0)</f>
        <v>1</v>
      </c>
      <c r="S1100" s="6">
        <f t="shared" ca="1" si="203"/>
        <v>0</v>
      </c>
      <c r="T1100" s="37">
        <f t="shared" ca="1" si="206"/>
        <v>0</v>
      </c>
      <c r="U1100" s="49">
        <f t="shared" si="207"/>
        <v>0</v>
      </c>
      <c r="V1100" s="37">
        <f ca="1">IF(AND(H1100=0,I1100=0,O1100=1),INDEX(Zwangerschapsverlof!$B$66:$K$72,N1100,3+D1100),0)</f>
        <v>0</v>
      </c>
      <c r="W1100" s="37">
        <f ca="1">IF(AND(H1100=0,I1100=0,S1100=1),INDEX(Zwangerschapsverlof!$B$80:$K$86,R1100,3+D1100),0)</f>
        <v>0</v>
      </c>
      <c r="X1100" s="110">
        <f t="shared" ca="1" si="208"/>
        <v>20</v>
      </c>
    </row>
    <row r="1101" spans="2:24">
      <c r="B1101" s="48">
        <f t="shared" ca="1" si="199"/>
        <v>45973</v>
      </c>
      <c r="C1101" s="10">
        <f t="shared" ca="1" si="209"/>
        <v>45973</v>
      </c>
      <c r="D1101" s="6">
        <f t="shared" ca="1" si="200"/>
        <v>3</v>
      </c>
      <c r="E1101" s="10">
        <f ca="1">VLOOKUP(C1101,Vakantie!O:O,1,1)</f>
        <v>45941</v>
      </c>
      <c r="F1101" s="10">
        <f ca="1">INDEX(Vakantie!P:P,MATCH(E1101,Vakantie!O:O,0))</f>
        <v>45949</v>
      </c>
      <c r="G1101" s="6" t="str">
        <f ca="1">INDEX(Vakantie!Q:Q,MATCH(E1101,Vakantie!O:O,0))</f>
        <v>Herfst</v>
      </c>
      <c r="H1101" s="6">
        <f t="shared" ca="1" si="201"/>
        <v>0</v>
      </c>
      <c r="I1101" s="6">
        <f ca="1">IFERROR(  MIN(1, VLOOKUP(C1101,Vakantie!Z:Z,1,0)   ),0)</f>
        <v>0</v>
      </c>
      <c r="J1101" s="6">
        <f t="shared" ca="1" si="204"/>
        <v>0</v>
      </c>
      <c r="K1101" s="6">
        <f t="shared" si="205"/>
        <v>0</v>
      </c>
      <c r="L1101" s="10">
        <f ca="1">VLOOKUP(C1101,Zwangerschapsverlof!$B$66:$B$72,1,1)</f>
        <v>0</v>
      </c>
      <c r="M1101" s="10">
        <f ca="1">INDEX(Zwangerschapsverlof!$C$66:$C$72,N1101)</f>
        <v>0</v>
      </c>
      <c r="N1101" s="89">
        <f ca="1">MATCH(L1101,Zwangerschapsverlof!$B$66:$B$72,0)</f>
        <v>1</v>
      </c>
      <c r="O1101" s="6">
        <f t="shared" ca="1" si="202"/>
        <v>0</v>
      </c>
      <c r="P1101" s="10">
        <f ca="1">VLOOKUP(C1101,Zwangerschapsverlof!$B$80:$B$86,1,1)</f>
        <v>0</v>
      </c>
      <c r="Q1101" s="10">
        <f ca="1">INDEX(Zwangerschapsverlof!$C$80:$C$86,R1101)</f>
        <v>0</v>
      </c>
      <c r="R1101" s="89">
        <f ca="1">MATCH(P1101,Zwangerschapsverlof!$B$80:$B$86,0)</f>
        <v>1</v>
      </c>
      <c r="S1101" s="6">
        <f t="shared" ca="1" si="203"/>
        <v>0</v>
      </c>
      <c r="T1101" s="37">
        <f t="shared" ca="1" si="206"/>
        <v>0</v>
      </c>
      <c r="U1101" s="49">
        <f t="shared" si="207"/>
        <v>0</v>
      </c>
      <c r="V1101" s="37">
        <f ca="1">IF(AND(H1101=0,I1101=0,O1101=1),INDEX(Zwangerschapsverlof!$B$66:$K$72,N1101,3+D1101),0)</f>
        <v>0</v>
      </c>
      <c r="W1101" s="37">
        <f ca="1">IF(AND(H1101=0,I1101=0,S1101=1),INDEX(Zwangerschapsverlof!$B$80:$K$86,R1101,3+D1101),0)</f>
        <v>0</v>
      </c>
      <c r="X1101" s="110">
        <f t="shared" ca="1" si="208"/>
        <v>20</v>
      </c>
    </row>
    <row r="1102" spans="2:24">
      <c r="B1102" s="48">
        <f t="shared" ca="1" si="199"/>
        <v>45974</v>
      </c>
      <c r="C1102" s="10">
        <f t="shared" ca="1" si="209"/>
        <v>45974</v>
      </c>
      <c r="D1102" s="6">
        <f t="shared" ca="1" si="200"/>
        <v>4</v>
      </c>
      <c r="E1102" s="10">
        <f ca="1">VLOOKUP(C1102,Vakantie!O:O,1,1)</f>
        <v>45941</v>
      </c>
      <c r="F1102" s="10">
        <f ca="1">INDEX(Vakantie!P:P,MATCH(E1102,Vakantie!O:O,0))</f>
        <v>45949</v>
      </c>
      <c r="G1102" s="6" t="str">
        <f ca="1">INDEX(Vakantie!Q:Q,MATCH(E1102,Vakantie!O:O,0))</f>
        <v>Herfst</v>
      </c>
      <c r="H1102" s="6">
        <f t="shared" ca="1" si="201"/>
        <v>0</v>
      </c>
      <c r="I1102" s="6">
        <f ca="1">IFERROR(  MIN(1, VLOOKUP(C1102,Vakantie!Z:Z,1,0)   ),0)</f>
        <v>0</v>
      </c>
      <c r="J1102" s="6">
        <f t="shared" ca="1" si="204"/>
        <v>0</v>
      </c>
      <c r="K1102" s="6">
        <f t="shared" si="205"/>
        <v>0</v>
      </c>
      <c r="L1102" s="10">
        <f ca="1">VLOOKUP(C1102,Zwangerschapsverlof!$B$66:$B$72,1,1)</f>
        <v>0</v>
      </c>
      <c r="M1102" s="10">
        <f ca="1">INDEX(Zwangerschapsverlof!$C$66:$C$72,N1102)</f>
        <v>0</v>
      </c>
      <c r="N1102" s="89">
        <f ca="1">MATCH(L1102,Zwangerschapsverlof!$B$66:$B$72,0)</f>
        <v>1</v>
      </c>
      <c r="O1102" s="6">
        <f t="shared" ca="1" si="202"/>
        <v>0</v>
      </c>
      <c r="P1102" s="10">
        <f ca="1">VLOOKUP(C1102,Zwangerschapsverlof!$B$80:$B$86,1,1)</f>
        <v>0</v>
      </c>
      <c r="Q1102" s="10">
        <f ca="1">INDEX(Zwangerschapsverlof!$C$80:$C$86,R1102)</f>
        <v>0</v>
      </c>
      <c r="R1102" s="89">
        <f ca="1">MATCH(P1102,Zwangerschapsverlof!$B$80:$B$86,0)</f>
        <v>1</v>
      </c>
      <c r="S1102" s="6">
        <f t="shared" ca="1" si="203"/>
        <v>0</v>
      </c>
      <c r="T1102" s="37">
        <f t="shared" ca="1" si="206"/>
        <v>0</v>
      </c>
      <c r="U1102" s="49">
        <f t="shared" si="207"/>
        <v>0</v>
      </c>
      <c r="V1102" s="37">
        <f ca="1">IF(AND(H1102=0,I1102=0,O1102=1),INDEX(Zwangerschapsverlof!$B$66:$K$72,N1102,3+D1102),0)</f>
        <v>0</v>
      </c>
      <c r="W1102" s="37">
        <f ca="1">IF(AND(H1102=0,I1102=0,S1102=1),INDEX(Zwangerschapsverlof!$B$80:$K$86,R1102,3+D1102),0)</f>
        <v>0</v>
      </c>
      <c r="X1102" s="110">
        <f t="shared" ca="1" si="208"/>
        <v>20</v>
      </c>
    </row>
    <row r="1103" spans="2:24">
      <c r="B1103" s="48">
        <f t="shared" ca="1" si="199"/>
        <v>45975</v>
      </c>
      <c r="C1103" s="10">
        <f t="shared" ca="1" si="209"/>
        <v>45975</v>
      </c>
      <c r="D1103" s="6">
        <f t="shared" ca="1" si="200"/>
        <v>5</v>
      </c>
      <c r="E1103" s="10">
        <f ca="1">VLOOKUP(C1103,Vakantie!O:O,1,1)</f>
        <v>45941</v>
      </c>
      <c r="F1103" s="10">
        <f ca="1">INDEX(Vakantie!P:P,MATCH(E1103,Vakantie!O:O,0))</f>
        <v>45949</v>
      </c>
      <c r="G1103" s="6" t="str">
        <f ca="1">INDEX(Vakantie!Q:Q,MATCH(E1103,Vakantie!O:O,0))</f>
        <v>Herfst</v>
      </c>
      <c r="H1103" s="6">
        <f t="shared" ca="1" si="201"/>
        <v>0</v>
      </c>
      <c r="I1103" s="6">
        <f ca="1">IFERROR(  MIN(1, VLOOKUP(C1103,Vakantie!Z:Z,1,0)   ),0)</f>
        <v>0</v>
      </c>
      <c r="J1103" s="6">
        <f t="shared" ca="1" si="204"/>
        <v>0</v>
      </c>
      <c r="K1103" s="6">
        <f t="shared" si="205"/>
        <v>0</v>
      </c>
      <c r="L1103" s="10">
        <f ca="1">VLOOKUP(C1103,Zwangerschapsverlof!$B$66:$B$72,1,1)</f>
        <v>0</v>
      </c>
      <c r="M1103" s="10">
        <f ca="1">INDEX(Zwangerschapsverlof!$C$66:$C$72,N1103)</f>
        <v>0</v>
      </c>
      <c r="N1103" s="89">
        <f ca="1">MATCH(L1103,Zwangerschapsverlof!$B$66:$B$72,0)</f>
        <v>1</v>
      </c>
      <c r="O1103" s="6">
        <f t="shared" ca="1" si="202"/>
        <v>0</v>
      </c>
      <c r="P1103" s="10">
        <f ca="1">VLOOKUP(C1103,Zwangerschapsverlof!$B$80:$B$86,1,1)</f>
        <v>0</v>
      </c>
      <c r="Q1103" s="10">
        <f ca="1">INDEX(Zwangerschapsverlof!$C$80:$C$86,R1103)</f>
        <v>0</v>
      </c>
      <c r="R1103" s="89">
        <f ca="1">MATCH(P1103,Zwangerschapsverlof!$B$80:$B$86,0)</f>
        <v>1</v>
      </c>
      <c r="S1103" s="6">
        <f t="shared" ca="1" si="203"/>
        <v>0</v>
      </c>
      <c r="T1103" s="37">
        <f t="shared" ca="1" si="206"/>
        <v>0</v>
      </c>
      <c r="U1103" s="49">
        <f t="shared" si="207"/>
        <v>0</v>
      </c>
      <c r="V1103" s="37">
        <f ca="1">IF(AND(H1103=0,I1103=0,O1103=1),INDEX(Zwangerschapsverlof!$B$66:$K$72,N1103,3+D1103),0)</f>
        <v>0</v>
      </c>
      <c r="W1103" s="37">
        <f ca="1">IF(AND(H1103=0,I1103=0,S1103=1),INDEX(Zwangerschapsverlof!$B$80:$K$86,R1103,3+D1103),0)</f>
        <v>0</v>
      </c>
      <c r="X1103" s="110">
        <f t="shared" ca="1" si="208"/>
        <v>20</v>
      </c>
    </row>
    <row r="1104" spans="2:24">
      <c r="B1104" s="48">
        <f t="shared" ca="1" si="199"/>
        <v>45976</v>
      </c>
      <c r="C1104" s="10">
        <f t="shared" ca="1" si="209"/>
        <v>45976</v>
      </c>
      <c r="D1104" s="6">
        <f t="shared" ca="1" si="200"/>
        <v>6</v>
      </c>
      <c r="E1104" s="10">
        <f ca="1">VLOOKUP(C1104,Vakantie!O:O,1,1)</f>
        <v>45941</v>
      </c>
      <c r="F1104" s="10">
        <f ca="1">INDEX(Vakantie!P:P,MATCH(E1104,Vakantie!O:O,0))</f>
        <v>45949</v>
      </c>
      <c r="G1104" s="6" t="str">
        <f ca="1">INDEX(Vakantie!Q:Q,MATCH(E1104,Vakantie!O:O,0))</f>
        <v>Herfst</v>
      </c>
      <c r="H1104" s="6">
        <f t="shared" ca="1" si="201"/>
        <v>0</v>
      </c>
      <c r="I1104" s="6">
        <f ca="1">IFERROR(  MIN(1, VLOOKUP(C1104,Vakantie!Z:Z,1,0)   ),0)</f>
        <v>0</v>
      </c>
      <c r="J1104" s="6">
        <f t="shared" ca="1" si="204"/>
        <v>0</v>
      </c>
      <c r="K1104" s="6">
        <f t="shared" si="205"/>
        <v>0</v>
      </c>
      <c r="L1104" s="10">
        <f ca="1">VLOOKUP(C1104,Zwangerschapsverlof!$B$66:$B$72,1,1)</f>
        <v>0</v>
      </c>
      <c r="M1104" s="10">
        <f ca="1">INDEX(Zwangerschapsverlof!$C$66:$C$72,N1104)</f>
        <v>0</v>
      </c>
      <c r="N1104" s="89">
        <f ca="1">MATCH(L1104,Zwangerschapsverlof!$B$66:$B$72,0)</f>
        <v>1</v>
      </c>
      <c r="O1104" s="6">
        <f t="shared" ca="1" si="202"/>
        <v>0</v>
      </c>
      <c r="P1104" s="10">
        <f ca="1">VLOOKUP(C1104,Zwangerschapsverlof!$B$80:$B$86,1,1)</f>
        <v>0</v>
      </c>
      <c r="Q1104" s="10">
        <f ca="1">INDEX(Zwangerschapsverlof!$C$80:$C$86,R1104)</f>
        <v>0</v>
      </c>
      <c r="R1104" s="89">
        <f ca="1">MATCH(P1104,Zwangerschapsverlof!$B$80:$B$86,0)</f>
        <v>1</v>
      </c>
      <c r="S1104" s="6">
        <f t="shared" ca="1" si="203"/>
        <v>0</v>
      </c>
      <c r="T1104" s="37">
        <f t="shared" ca="1" si="206"/>
        <v>0</v>
      </c>
      <c r="U1104" s="49">
        <f t="shared" si="207"/>
        <v>0</v>
      </c>
      <c r="V1104" s="37">
        <f ca="1">IF(AND(H1104=0,I1104=0,O1104=1),INDEX(Zwangerschapsverlof!$B$66:$K$72,N1104,3+D1104),0)</f>
        <v>0</v>
      </c>
      <c r="W1104" s="37">
        <f ca="1">IF(AND(H1104=0,I1104=0,S1104=1),INDEX(Zwangerschapsverlof!$B$80:$K$86,R1104,3+D1104),0)</f>
        <v>0</v>
      </c>
      <c r="X1104" s="110">
        <f t="shared" ca="1" si="208"/>
        <v>20</v>
      </c>
    </row>
    <row r="1105" spans="2:24">
      <c r="B1105" s="48">
        <f t="shared" ca="1" si="199"/>
        <v>45977</v>
      </c>
      <c r="C1105" s="10">
        <f t="shared" ca="1" si="209"/>
        <v>45977</v>
      </c>
      <c r="D1105" s="6">
        <f t="shared" ca="1" si="200"/>
        <v>7</v>
      </c>
      <c r="E1105" s="10">
        <f ca="1">VLOOKUP(C1105,Vakantie!O:O,1,1)</f>
        <v>45941</v>
      </c>
      <c r="F1105" s="10">
        <f ca="1">INDEX(Vakantie!P:P,MATCH(E1105,Vakantie!O:O,0))</f>
        <v>45949</v>
      </c>
      <c r="G1105" s="6" t="str">
        <f ca="1">INDEX(Vakantie!Q:Q,MATCH(E1105,Vakantie!O:O,0))</f>
        <v>Herfst</v>
      </c>
      <c r="H1105" s="6">
        <f t="shared" ca="1" si="201"/>
        <v>0</v>
      </c>
      <c r="I1105" s="6">
        <f ca="1">IFERROR(  MIN(1, VLOOKUP(C1105,Vakantie!Z:Z,1,0)   ),0)</f>
        <v>0</v>
      </c>
      <c r="J1105" s="6">
        <f t="shared" ca="1" si="204"/>
        <v>0</v>
      </c>
      <c r="K1105" s="6">
        <f t="shared" si="205"/>
        <v>0</v>
      </c>
      <c r="L1105" s="10">
        <f ca="1">VLOOKUP(C1105,Zwangerschapsverlof!$B$66:$B$72,1,1)</f>
        <v>0</v>
      </c>
      <c r="M1105" s="10">
        <f ca="1">INDEX(Zwangerschapsverlof!$C$66:$C$72,N1105)</f>
        <v>0</v>
      </c>
      <c r="N1105" s="89">
        <f ca="1">MATCH(L1105,Zwangerschapsverlof!$B$66:$B$72,0)</f>
        <v>1</v>
      </c>
      <c r="O1105" s="6">
        <f t="shared" ca="1" si="202"/>
        <v>0</v>
      </c>
      <c r="P1105" s="10">
        <f ca="1">VLOOKUP(C1105,Zwangerschapsverlof!$B$80:$B$86,1,1)</f>
        <v>0</v>
      </c>
      <c r="Q1105" s="10">
        <f ca="1">INDEX(Zwangerschapsverlof!$C$80:$C$86,R1105)</f>
        <v>0</v>
      </c>
      <c r="R1105" s="89">
        <f ca="1">MATCH(P1105,Zwangerschapsverlof!$B$80:$B$86,0)</f>
        <v>1</v>
      </c>
      <c r="S1105" s="6">
        <f t="shared" ca="1" si="203"/>
        <v>0</v>
      </c>
      <c r="T1105" s="37">
        <f t="shared" ca="1" si="206"/>
        <v>0</v>
      </c>
      <c r="U1105" s="49">
        <f t="shared" si="207"/>
        <v>0</v>
      </c>
      <c r="V1105" s="37">
        <f ca="1">IF(AND(H1105=0,I1105=0,O1105=1),INDEX(Zwangerschapsverlof!$B$66:$K$72,N1105,3+D1105),0)</f>
        <v>0</v>
      </c>
      <c r="W1105" s="37">
        <f ca="1">IF(AND(H1105=0,I1105=0,S1105=1),INDEX(Zwangerschapsverlof!$B$80:$K$86,R1105,3+D1105),0)</f>
        <v>0</v>
      </c>
      <c r="X1105" s="110">
        <f t="shared" ca="1" si="208"/>
        <v>20</v>
      </c>
    </row>
    <row r="1106" spans="2:24">
      <c r="B1106" s="48">
        <f t="shared" ca="1" si="199"/>
        <v>45978</v>
      </c>
      <c r="C1106" s="10">
        <f t="shared" ca="1" si="209"/>
        <v>45978</v>
      </c>
      <c r="D1106" s="6">
        <f t="shared" ca="1" si="200"/>
        <v>1</v>
      </c>
      <c r="E1106" s="10">
        <f ca="1">VLOOKUP(C1106,Vakantie!O:O,1,1)</f>
        <v>45941</v>
      </c>
      <c r="F1106" s="10">
        <f ca="1">INDEX(Vakantie!P:P,MATCH(E1106,Vakantie!O:O,0))</f>
        <v>45949</v>
      </c>
      <c r="G1106" s="6" t="str">
        <f ca="1">INDEX(Vakantie!Q:Q,MATCH(E1106,Vakantie!O:O,0))</f>
        <v>Herfst</v>
      </c>
      <c r="H1106" s="6">
        <f t="shared" ca="1" si="201"/>
        <v>0</v>
      </c>
      <c r="I1106" s="6">
        <f ca="1">IFERROR(  MIN(1, VLOOKUP(C1106,Vakantie!Z:Z,1,0)   ),0)</f>
        <v>0</v>
      </c>
      <c r="J1106" s="6">
        <f t="shared" ca="1" si="204"/>
        <v>0</v>
      </c>
      <c r="K1106" s="6">
        <f t="shared" si="205"/>
        <v>0</v>
      </c>
      <c r="L1106" s="10">
        <f ca="1">VLOOKUP(C1106,Zwangerschapsverlof!$B$66:$B$72,1,1)</f>
        <v>0</v>
      </c>
      <c r="M1106" s="10">
        <f ca="1">INDEX(Zwangerschapsverlof!$C$66:$C$72,N1106)</f>
        <v>0</v>
      </c>
      <c r="N1106" s="89">
        <f ca="1">MATCH(L1106,Zwangerschapsverlof!$B$66:$B$72,0)</f>
        <v>1</v>
      </c>
      <c r="O1106" s="6">
        <f t="shared" ca="1" si="202"/>
        <v>0</v>
      </c>
      <c r="P1106" s="10">
        <f ca="1">VLOOKUP(C1106,Zwangerschapsverlof!$B$80:$B$86,1,1)</f>
        <v>0</v>
      </c>
      <c r="Q1106" s="10">
        <f ca="1">INDEX(Zwangerschapsverlof!$C$80:$C$86,R1106)</f>
        <v>0</v>
      </c>
      <c r="R1106" s="89">
        <f ca="1">MATCH(P1106,Zwangerschapsverlof!$B$80:$B$86,0)</f>
        <v>1</v>
      </c>
      <c r="S1106" s="6">
        <f t="shared" ca="1" si="203"/>
        <v>0</v>
      </c>
      <c r="T1106" s="37">
        <f t="shared" ca="1" si="206"/>
        <v>0</v>
      </c>
      <c r="U1106" s="49">
        <f t="shared" si="207"/>
        <v>0</v>
      </c>
      <c r="V1106" s="37">
        <f ca="1">IF(AND(H1106=0,I1106=0,O1106=1),INDEX(Zwangerschapsverlof!$B$66:$K$72,N1106,3+D1106),0)</f>
        <v>0</v>
      </c>
      <c r="W1106" s="37">
        <f ca="1">IF(AND(H1106=0,I1106=0,S1106=1),INDEX(Zwangerschapsverlof!$B$80:$K$86,R1106,3+D1106),0)</f>
        <v>0</v>
      </c>
      <c r="X1106" s="110">
        <f t="shared" ca="1" si="208"/>
        <v>20</v>
      </c>
    </row>
    <row r="1107" spans="2:24">
      <c r="B1107" s="48">
        <f t="shared" ca="1" si="199"/>
        <v>45979</v>
      </c>
      <c r="C1107" s="10">
        <f t="shared" ca="1" si="209"/>
        <v>45979</v>
      </c>
      <c r="D1107" s="6">
        <f t="shared" ca="1" si="200"/>
        <v>2</v>
      </c>
      <c r="E1107" s="10">
        <f ca="1">VLOOKUP(C1107,Vakantie!O:O,1,1)</f>
        <v>45941</v>
      </c>
      <c r="F1107" s="10">
        <f ca="1">INDEX(Vakantie!P:P,MATCH(E1107,Vakantie!O:O,0))</f>
        <v>45949</v>
      </c>
      <c r="G1107" s="6" t="str">
        <f ca="1">INDEX(Vakantie!Q:Q,MATCH(E1107,Vakantie!O:O,0))</f>
        <v>Herfst</v>
      </c>
      <c r="H1107" s="6">
        <f t="shared" ca="1" si="201"/>
        <v>0</v>
      </c>
      <c r="I1107" s="6">
        <f ca="1">IFERROR(  MIN(1, VLOOKUP(C1107,Vakantie!Z:Z,1,0)   ),0)</f>
        <v>0</v>
      </c>
      <c r="J1107" s="6">
        <f t="shared" ca="1" si="204"/>
        <v>0</v>
      </c>
      <c r="K1107" s="6">
        <f t="shared" si="205"/>
        <v>0</v>
      </c>
      <c r="L1107" s="10">
        <f ca="1">VLOOKUP(C1107,Zwangerschapsverlof!$B$66:$B$72,1,1)</f>
        <v>0</v>
      </c>
      <c r="M1107" s="10">
        <f ca="1">INDEX(Zwangerschapsverlof!$C$66:$C$72,N1107)</f>
        <v>0</v>
      </c>
      <c r="N1107" s="89">
        <f ca="1">MATCH(L1107,Zwangerschapsverlof!$B$66:$B$72,0)</f>
        <v>1</v>
      </c>
      <c r="O1107" s="6">
        <f t="shared" ca="1" si="202"/>
        <v>0</v>
      </c>
      <c r="P1107" s="10">
        <f ca="1">VLOOKUP(C1107,Zwangerschapsverlof!$B$80:$B$86,1,1)</f>
        <v>0</v>
      </c>
      <c r="Q1107" s="10">
        <f ca="1">INDEX(Zwangerschapsverlof!$C$80:$C$86,R1107)</f>
        <v>0</v>
      </c>
      <c r="R1107" s="89">
        <f ca="1">MATCH(P1107,Zwangerschapsverlof!$B$80:$B$86,0)</f>
        <v>1</v>
      </c>
      <c r="S1107" s="6">
        <f t="shared" ca="1" si="203"/>
        <v>0</v>
      </c>
      <c r="T1107" s="37">
        <f t="shared" ca="1" si="206"/>
        <v>0</v>
      </c>
      <c r="U1107" s="49">
        <f t="shared" si="207"/>
        <v>0</v>
      </c>
      <c r="V1107" s="37">
        <f ca="1">IF(AND(H1107=0,I1107=0,O1107=1),INDEX(Zwangerschapsverlof!$B$66:$K$72,N1107,3+D1107),0)</f>
        <v>0</v>
      </c>
      <c r="W1107" s="37">
        <f ca="1">IF(AND(H1107=0,I1107=0,S1107=1),INDEX(Zwangerschapsverlof!$B$80:$K$86,R1107,3+D1107),0)</f>
        <v>0</v>
      </c>
      <c r="X1107" s="110">
        <f t="shared" ca="1" si="208"/>
        <v>20</v>
      </c>
    </row>
    <row r="1108" spans="2:24">
      <c r="B1108" s="48">
        <f t="shared" ca="1" si="199"/>
        <v>45980</v>
      </c>
      <c r="C1108" s="10">
        <f t="shared" ca="1" si="209"/>
        <v>45980</v>
      </c>
      <c r="D1108" s="6">
        <f t="shared" ca="1" si="200"/>
        <v>3</v>
      </c>
      <c r="E1108" s="10">
        <f ca="1">VLOOKUP(C1108,Vakantie!O:O,1,1)</f>
        <v>45941</v>
      </c>
      <c r="F1108" s="10">
        <f ca="1">INDEX(Vakantie!P:P,MATCH(E1108,Vakantie!O:O,0))</f>
        <v>45949</v>
      </c>
      <c r="G1108" s="6" t="str">
        <f ca="1">INDEX(Vakantie!Q:Q,MATCH(E1108,Vakantie!O:O,0))</f>
        <v>Herfst</v>
      </c>
      <c r="H1108" s="6">
        <f t="shared" ca="1" si="201"/>
        <v>0</v>
      </c>
      <c r="I1108" s="6">
        <f ca="1">IFERROR(  MIN(1, VLOOKUP(C1108,Vakantie!Z:Z,1,0)   ),0)</f>
        <v>0</v>
      </c>
      <c r="J1108" s="6">
        <f t="shared" ca="1" si="204"/>
        <v>0</v>
      </c>
      <c r="K1108" s="6">
        <f t="shared" si="205"/>
        <v>0</v>
      </c>
      <c r="L1108" s="10">
        <f ca="1">VLOOKUP(C1108,Zwangerschapsverlof!$B$66:$B$72,1,1)</f>
        <v>0</v>
      </c>
      <c r="M1108" s="10">
        <f ca="1">INDEX(Zwangerschapsverlof!$C$66:$C$72,N1108)</f>
        <v>0</v>
      </c>
      <c r="N1108" s="89">
        <f ca="1">MATCH(L1108,Zwangerschapsverlof!$B$66:$B$72,0)</f>
        <v>1</v>
      </c>
      <c r="O1108" s="6">
        <f t="shared" ca="1" si="202"/>
        <v>0</v>
      </c>
      <c r="P1108" s="10">
        <f ca="1">VLOOKUP(C1108,Zwangerschapsverlof!$B$80:$B$86,1,1)</f>
        <v>0</v>
      </c>
      <c r="Q1108" s="10">
        <f ca="1">INDEX(Zwangerschapsverlof!$C$80:$C$86,R1108)</f>
        <v>0</v>
      </c>
      <c r="R1108" s="89">
        <f ca="1">MATCH(P1108,Zwangerschapsverlof!$B$80:$B$86,0)</f>
        <v>1</v>
      </c>
      <c r="S1108" s="6">
        <f t="shared" ca="1" si="203"/>
        <v>0</v>
      </c>
      <c r="T1108" s="37">
        <f t="shared" ca="1" si="206"/>
        <v>0</v>
      </c>
      <c r="U1108" s="49">
        <f t="shared" si="207"/>
        <v>0</v>
      </c>
      <c r="V1108" s="37">
        <f ca="1">IF(AND(H1108=0,I1108=0,O1108=1),INDEX(Zwangerschapsverlof!$B$66:$K$72,N1108,3+D1108),0)</f>
        <v>0</v>
      </c>
      <c r="W1108" s="37">
        <f ca="1">IF(AND(H1108=0,I1108=0,S1108=1),INDEX(Zwangerschapsverlof!$B$80:$K$86,R1108,3+D1108),0)</f>
        <v>0</v>
      </c>
      <c r="X1108" s="110">
        <f t="shared" ca="1" si="208"/>
        <v>20</v>
      </c>
    </row>
    <row r="1109" spans="2:24">
      <c r="B1109" s="48">
        <f t="shared" ca="1" si="199"/>
        <v>45981</v>
      </c>
      <c r="C1109" s="10">
        <f t="shared" ca="1" si="209"/>
        <v>45981</v>
      </c>
      <c r="D1109" s="6">
        <f t="shared" ca="1" si="200"/>
        <v>4</v>
      </c>
      <c r="E1109" s="10">
        <f ca="1">VLOOKUP(C1109,Vakantie!O:O,1,1)</f>
        <v>45941</v>
      </c>
      <c r="F1109" s="10">
        <f ca="1">INDEX(Vakantie!P:P,MATCH(E1109,Vakantie!O:O,0))</f>
        <v>45949</v>
      </c>
      <c r="G1109" s="6" t="str">
        <f ca="1">INDEX(Vakantie!Q:Q,MATCH(E1109,Vakantie!O:O,0))</f>
        <v>Herfst</v>
      </c>
      <c r="H1109" s="6">
        <f t="shared" ca="1" si="201"/>
        <v>0</v>
      </c>
      <c r="I1109" s="6">
        <f ca="1">IFERROR(  MIN(1, VLOOKUP(C1109,Vakantie!Z:Z,1,0)   ),0)</f>
        <v>0</v>
      </c>
      <c r="J1109" s="6">
        <f t="shared" ca="1" si="204"/>
        <v>0</v>
      </c>
      <c r="K1109" s="6">
        <f t="shared" si="205"/>
        <v>0</v>
      </c>
      <c r="L1109" s="10">
        <f ca="1">VLOOKUP(C1109,Zwangerschapsverlof!$B$66:$B$72,1,1)</f>
        <v>0</v>
      </c>
      <c r="M1109" s="10">
        <f ca="1">INDEX(Zwangerschapsverlof!$C$66:$C$72,N1109)</f>
        <v>0</v>
      </c>
      <c r="N1109" s="89">
        <f ca="1">MATCH(L1109,Zwangerschapsverlof!$B$66:$B$72,0)</f>
        <v>1</v>
      </c>
      <c r="O1109" s="6">
        <f t="shared" ca="1" si="202"/>
        <v>0</v>
      </c>
      <c r="P1109" s="10">
        <f ca="1">VLOOKUP(C1109,Zwangerschapsverlof!$B$80:$B$86,1,1)</f>
        <v>0</v>
      </c>
      <c r="Q1109" s="10">
        <f ca="1">INDEX(Zwangerschapsverlof!$C$80:$C$86,R1109)</f>
        <v>0</v>
      </c>
      <c r="R1109" s="89">
        <f ca="1">MATCH(P1109,Zwangerschapsverlof!$B$80:$B$86,0)</f>
        <v>1</v>
      </c>
      <c r="S1109" s="6">
        <f t="shared" ca="1" si="203"/>
        <v>0</v>
      </c>
      <c r="T1109" s="37">
        <f t="shared" ca="1" si="206"/>
        <v>0</v>
      </c>
      <c r="U1109" s="49">
        <f t="shared" si="207"/>
        <v>0</v>
      </c>
      <c r="V1109" s="37">
        <f ca="1">IF(AND(H1109=0,I1109=0,O1109=1),INDEX(Zwangerschapsverlof!$B$66:$K$72,N1109,3+D1109),0)</f>
        <v>0</v>
      </c>
      <c r="W1109" s="37">
        <f ca="1">IF(AND(H1109=0,I1109=0,S1109=1),INDEX(Zwangerschapsverlof!$B$80:$K$86,R1109,3+D1109),0)</f>
        <v>0</v>
      </c>
      <c r="X1109" s="110">
        <f t="shared" ca="1" si="208"/>
        <v>20</v>
      </c>
    </row>
    <row r="1110" spans="2:24" ht="3.75" customHeight="1">
      <c r="B1110" s="12"/>
      <c r="T1110" s="51"/>
      <c r="U1110" s="24"/>
    </row>
    <row r="1111" spans="2:24">
      <c r="B1111" s="11"/>
      <c r="C1111" s="22"/>
      <c r="D1111" s="51"/>
      <c r="E1111" s="51"/>
      <c r="F1111" s="51"/>
      <c r="G1111" s="51"/>
      <c r="H1111" s="51"/>
      <c r="I1111" s="51"/>
      <c r="J1111" s="51"/>
      <c r="K1111" s="51"/>
      <c r="L1111" s="51"/>
      <c r="M1111" s="51"/>
      <c r="N1111" s="51"/>
      <c r="O1111" s="51"/>
      <c r="P1111" s="51"/>
      <c r="Q1111" s="51"/>
      <c r="R1111" s="51"/>
      <c r="S1111" s="51"/>
      <c r="T1111" s="52">
        <f ca="1">SUM(T7:T1110)</f>
        <v>0</v>
      </c>
      <c r="U1111" s="53">
        <f>SUM(U7:U1110)</f>
        <v>0</v>
      </c>
      <c r="V1111" s="53">
        <f t="shared" ref="V1111:W1111" ca="1" si="210">SUM(V7:V1110)</f>
        <v>0</v>
      </c>
      <c r="W1111" s="53">
        <f t="shared" ca="1" si="210"/>
        <v>0</v>
      </c>
    </row>
  </sheetData>
  <sheetProtection algorithmName="SHA-512" hashValue="Y8FxKpnGIUnbDGMPM0Vws/NyMiTgllx00y96/bhpL432j3eDiXEGdS5OWDTiiv0hbMG/Hgk8yjznkpZJmdnxPw==" saltValue="h/Hq5sNjzZQ8X098xzrKBA==" spinCount="100000" sheet="1" objects="1" scenarios="1"/>
  <conditionalFormatting sqref="B7:W1109">
    <cfRule type="expression" dxfId="6" priority="9">
      <formula>$D7&gt;=6</formula>
    </cfRule>
  </conditionalFormatting>
  <conditionalFormatting sqref="E7:G1109">
    <cfRule type="expression" dxfId="5" priority="8">
      <formula>$H7=0</formula>
    </cfRule>
  </conditionalFormatting>
  <conditionalFormatting sqref="T7:W1109">
    <cfRule type="expression" dxfId="4" priority="7">
      <formula>T7=0</formula>
    </cfRule>
  </conditionalFormatting>
  <conditionalFormatting sqref="L7:L1109">
    <cfRule type="expression" dxfId="3" priority="4">
      <formula>$O7=0</formula>
    </cfRule>
  </conditionalFormatting>
  <conditionalFormatting sqref="M7:N1109">
    <cfRule type="expression" dxfId="2" priority="3">
      <formula>$O7=0</formula>
    </cfRule>
  </conditionalFormatting>
  <conditionalFormatting sqref="P7:P1109">
    <cfRule type="expression" dxfId="1" priority="2">
      <formula>$S7=0</formula>
    </cfRule>
  </conditionalFormatting>
  <conditionalFormatting sqref="Q7:R1109">
    <cfRule type="expression" dxfId="0" priority="1">
      <formula>$S7=0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2:M200"/>
  <sheetViews>
    <sheetView workbookViewId="0"/>
  </sheetViews>
  <sheetFormatPr defaultColWidth="8.875" defaultRowHeight="14.25"/>
  <sheetData>
    <row r="2" spans="13:13">
      <c r="M2" t="s">
        <v>147</v>
      </c>
    </row>
    <row r="104" spans="1:1" ht="27.75">
      <c r="A104" s="175" t="s">
        <v>148</v>
      </c>
    </row>
    <row r="200" spans="1:11" ht="30">
      <c r="A200" s="174" t="s">
        <v>149</v>
      </c>
      <c r="K200" t="s">
        <v>150</v>
      </c>
    </row>
  </sheetData>
  <sheetProtection algorithmName="SHA-512" hashValue="8DxMW8Z8uMHFixvkMp4T2Dej4yzkeF45gB7a/9/7pjieo3eMRE565rO6u6/Mv+fqFx5cCEz1N/48rBh6ts8f/Q==" saltValue="lY7NqwFrHYH22WZsypQDOQ==" spinCount="100000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uditevidence xmlns="http://auditevidenc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1EF51637F844DBEEC7FC897D24CFB" ma:contentTypeVersion="4" ma:contentTypeDescription="Een nieuw document maken." ma:contentTypeScope="" ma:versionID="a5d8505f69e56c8ed9ec058d2249d62b">
  <xsd:schema xmlns:xsd="http://www.w3.org/2001/XMLSchema" xmlns:xs="http://www.w3.org/2001/XMLSchema" xmlns:p="http://schemas.microsoft.com/office/2006/metadata/properties" xmlns:ns2="46ee50b7-088a-44a1-b837-2a0299a9308e" xmlns:ns3="7895a175-6f19-4ceb-a4a1-920846e77b57" targetNamespace="http://schemas.microsoft.com/office/2006/metadata/properties" ma:root="true" ma:fieldsID="a41e8e76e095614035a907e08abe1af1" ns2:_="" ns3:_="">
    <xsd:import namespace="46ee50b7-088a-44a1-b837-2a0299a9308e"/>
    <xsd:import namespace="7895a175-6f19-4ceb-a4a1-920846e77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e50b7-088a-44a1-b837-2a0299a93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a175-6f19-4ceb-a4a1-920846e77b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95a175-6f19-4ceb-a4a1-920846e77b57">
      <UserInfo>
        <DisplayName>Rebecca Suijkerbuijk</DisplayName>
        <AccountId>54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B2779B7-2DD9-4C1E-BA3C-35B36F247876}"/>
</file>

<file path=customXml/itemProps2.xml><?xml version="1.0" encoding="utf-8"?>
<ds:datastoreItem xmlns:ds="http://schemas.openxmlformats.org/officeDocument/2006/customXml" ds:itemID="{90C7C8B5-434E-4434-AA46-437470A1CCBB}"/>
</file>

<file path=customXml/itemProps3.xml><?xml version="1.0" encoding="utf-8"?>
<ds:datastoreItem xmlns:ds="http://schemas.openxmlformats.org/officeDocument/2006/customXml" ds:itemID="{5E06DCBE-93A5-4A87-934E-FA43620D2965}"/>
</file>

<file path=customXml/itemProps4.xml><?xml version="1.0" encoding="utf-8"?>
<ds:datastoreItem xmlns:ds="http://schemas.openxmlformats.org/officeDocument/2006/customXml" ds:itemID="{76679B11-24AC-4C7F-847A-3680649A44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Van Oers A+B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Rolf Banus</dc:creator>
  <cp:keywords/>
  <dc:description/>
  <cp:lastModifiedBy>Eline Dekker</cp:lastModifiedBy>
  <cp:revision/>
  <dcterms:created xsi:type="dcterms:W3CDTF">2017-08-21T11:42:23Z</dcterms:created>
  <dcterms:modified xsi:type="dcterms:W3CDTF">2022-11-14T14:48:19Z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0x010100DEF1EF51637F844DBEEC7FC897D24CFB</vt:lpwstr>
  </property>
  <property fmtid="{D5CDD505-2E9C-101B-9397-08002B2CF9AE}" pid="3" name="Order">
    <vt:r8>249600</vt:r8>
  </property>
</Properties>
</file>